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s5002\Desktop\"/>
    </mc:Choice>
  </mc:AlternateContent>
  <bookViews>
    <workbookView xWindow="0" yWindow="0" windowWidth="19200" windowHeight="11505" firstSheet="4" activeTab="10"/>
  </bookViews>
  <sheets>
    <sheet name="【印刷】出納日報" sheetId="1" r:id="rId1"/>
    <sheet name="日計日＆残高" sheetId="11" r:id="rId2"/>
    <sheet name="口座振替分" sheetId="12" r:id="rId3"/>
    <sheet name="一般会計" sheetId="3" r:id="rId4"/>
    <sheet name="国保会計" sheetId="2" r:id="rId5"/>
    <sheet name="介護保険会計" sheetId="4" r:id="rId6"/>
    <sheet name="高齢者会計" sheetId="6" r:id="rId7"/>
    <sheet name="歳入歳出外現金" sheetId="8" r:id="rId8"/>
    <sheet name="下水道会計" sheetId="9" r:id="rId9"/>
    <sheet name="設定" sheetId="13" r:id="rId10"/>
    <sheet name="入力マニュアル" sheetId="14" r:id="rId1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000" i="3" l="1"/>
  <c r="J1000" i="3"/>
  <c r="AJ31" i="1" l="1"/>
  <c r="AK30" i="1"/>
  <c r="AJ29" i="1"/>
  <c r="AK28" i="1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0" i="4"/>
  <c r="I41" i="4"/>
  <c r="J41" i="4"/>
  <c r="K41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I1000" i="3"/>
  <c r="J41" i="2"/>
  <c r="K41" i="2"/>
  <c r="I41" i="2"/>
  <c r="K41" i="9"/>
  <c r="J41" i="9"/>
  <c r="I41" i="9"/>
  <c r="I41" i="8"/>
  <c r="J41" i="8"/>
  <c r="K41" i="8"/>
  <c r="I41" i="6"/>
  <c r="J41" i="6"/>
  <c r="K41" i="6"/>
  <c r="B2" i="11" l="1"/>
  <c r="B3" i="11" s="1"/>
  <c r="D5" i="2" l="1"/>
  <c r="D4" i="2"/>
  <c r="E2" i="4"/>
  <c r="E2" i="6"/>
  <c r="D5" i="4"/>
  <c r="D4" i="4"/>
  <c r="D4" i="6"/>
  <c r="D5" i="6"/>
  <c r="D5" i="8"/>
  <c r="D4" i="8"/>
  <c r="D6" i="9"/>
  <c r="D5" i="9"/>
  <c r="E10" i="9"/>
  <c r="D10" i="9"/>
  <c r="E9" i="9"/>
  <c r="D9" i="9"/>
  <c r="E8" i="9"/>
  <c r="D8" i="9"/>
  <c r="E7" i="9"/>
  <c r="E7" i="8"/>
  <c r="D7" i="9"/>
  <c r="D6" i="8"/>
  <c r="E6" i="8"/>
  <c r="E8" i="8"/>
  <c r="E9" i="8"/>
  <c r="E10" i="8"/>
  <c r="E11" i="8"/>
  <c r="E12" i="8"/>
  <c r="E13" i="8"/>
  <c r="E14" i="8"/>
  <c r="E15" i="8"/>
  <c r="E16" i="8"/>
  <c r="E17" i="8"/>
  <c r="D7" i="8"/>
  <c r="D8" i="8"/>
  <c r="D9" i="8"/>
  <c r="D10" i="8"/>
  <c r="D11" i="8"/>
  <c r="D12" i="8"/>
  <c r="D13" i="8"/>
  <c r="D14" i="8"/>
  <c r="D15" i="8"/>
  <c r="D16" i="8"/>
  <c r="D17" i="8"/>
  <c r="E6" i="6"/>
  <c r="D6" i="6"/>
  <c r="E5" i="8"/>
  <c r="E4" i="8"/>
  <c r="E6" i="9"/>
  <c r="E5" i="9"/>
  <c r="E3" i="9"/>
  <c r="D3" i="9"/>
  <c r="E2" i="9"/>
  <c r="E2" i="8"/>
  <c r="D2" i="9"/>
  <c r="D2" i="8"/>
  <c r="D2" i="6"/>
  <c r="L2" i="9"/>
  <c r="L3" i="9"/>
  <c r="L4" i="9"/>
  <c r="L5" i="9"/>
  <c r="L6" i="9"/>
  <c r="L7" i="9"/>
  <c r="L8" i="9"/>
  <c r="L9" i="9"/>
  <c r="L10" i="9"/>
  <c r="L11" i="9"/>
  <c r="L12" i="9"/>
  <c r="E4" i="9"/>
  <c r="D4" i="9"/>
  <c r="M7" i="1"/>
  <c r="AI8" i="1"/>
  <c r="X8" i="1"/>
  <c r="T8" i="1"/>
  <c r="P8" i="1"/>
  <c r="M8" i="1"/>
  <c r="I8" i="1"/>
  <c r="B8" i="1"/>
  <c r="AI6" i="1"/>
  <c r="X6" i="1"/>
  <c r="T6" i="1"/>
  <c r="P6" i="1"/>
  <c r="M6" i="1"/>
  <c r="Q6" i="1"/>
  <c r="Y6" i="1"/>
  <c r="U6" i="1"/>
  <c r="I6" i="1"/>
  <c r="A3" i="1"/>
  <c r="L41" i="9" l="1"/>
  <c r="A39" i="1"/>
  <c r="U39" i="1"/>
  <c r="F12" i="13"/>
  <c r="F13" i="13"/>
  <c r="F14" i="13"/>
  <c r="E12" i="13"/>
  <c r="E13" i="13"/>
  <c r="E14" i="13"/>
  <c r="E15" i="13"/>
  <c r="E16" i="13"/>
  <c r="E17" i="13"/>
  <c r="E18" i="13"/>
  <c r="E19" i="13"/>
  <c r="E20" i="13"/>
  <c r="F8" i="13"/>
  <c r="C8" i="13"/>
  <c r="D8" i="13"/>
  <c r="E8" i="13"/>
  <c r="C9" i="13"/>
  <c r="D9" i="13"/>
  <c r="E9" i="13"/>
  <c r="F9" i="13"/>
  <c r="C10" i="13"/>
  <c r="D10" i="13"/>
  <c r="E10" i="13"/>
  <c r="F10" i="13"/>
  <c r="C11" i="13"/>
  <c r="D11" i="13"/>
  <c r="E11" i="13"/>
  <c r="F11" i="13"/>
  <c r="F7" i="13"/>
  <c r="E7" i="13"/>
  <c r="D7" i="13"/>
  <c r="C7" i="13"/>
  <c r="B8" i="13" l="1"/>
  <c r="B9" i="13"/>
  <c r="B10" i="13"/>
  <c r="B11" i="13"/>
  <c r="B12" i="13"/>
  <c r="B13" i="13"/>
  <c r="B14" i="13"/>
  <c r="B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7" i="13"/>
  <c r="L2" i="8" l="1"/>
  <c r="L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E3" i="8"/>
  <c r="D3" i="8"/>
  <c r="L13" i="6"/>
  <c r="L14" i="6"/>
  <c r="D2" i="4"/>
  <c r="D2" i="2"/>
  <c r="D5" i="3"/>
  <c r="D3" i="3"/>
  <c r="D2" i="3"/>
  <c r="L41" i="8" l="1"/>
  <c r="E5" i="6"/>
  <c r="E4" i="6"/>
  <c r="E8" i="6"/>
  <c r="E7" i="6"/>
  <c r="L2" i="6"/>
  <c r="L3" i="6"/>
  <c r="L4" i="6"/>
  <c r="L5" i="6"/>
  <c r="L6" i="6"/>
  <c r="L7" i="6"/>
  <c r="L8" i="6"/>
  <c r="L9" i="6"/>
  <c r="L10" i="6"/>
  <c r="L11" i="6"/>
  <c r="L12" i="6"/>
  <c r="D8" i="6"/>
  <c r="D7" i="6"/>
  <c r="E3" i="6"/>
  <c r="D3" i="6"/>
  <c r="L41" i="6" l="1"/>
  <c r="E3" i="4"/>
  <c r="D3" i="4"/>
  <c r="E5" i="4" l="1"/>
  <c r="E4" i="4"/>
  <c r="E6" i="4"/>
  <c r="E7" i="4"/>
  <c r="E8" i="4"/>
  <c r="D8" i="4"/>
  <c r="D7" i="4"/>
  <c r="D6" i="4"/>
  <c r="L2" i="4"/>
  <c r="L3" i="4"/>
  <c r="L4" i="4"/>
  <c r="L5" i="4"/>
  <c r="L6" i="4"/>
  <c r="L7" i="4"/>
  <c r="L8" i="4"/>
  <c r="L9" i="4"/>
  <c r="L10" i="4"/>
  <c r="L11" i="4"/>
  <c r="L12" i="4"/>
  <c r="L41" i="4" l="1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7" i="2"/>
  <c r="L8" i="2"/>
  <c r="L9" i="2"/>
  <c r="L10" i="2"/>
  <c r="L11" i="2"/>
  <c r="L12" i="2"/>
  <c r="L13" i="2"/>
  <c r="L2" i="2"/>
  <c r="L3" i="2"/>
  <c r="L4" i="2"/>
  <c r="L5" i="2"/>
  <c r="L6" i="2"/>
  <c r="E3" i="2"/>
  <c r="E5" i="2"/>
  <c r="E4" i="2"/>
  <c r="E2" i="2"/>
  <c r="E6" i="2"/>
  <c r="E7" i="2"/>
  <c r="E8" i="2"/>
  <c r="E9" i="2"/>
  <c r="D3" i="2"/>
  <c r="D6" i="2"/>
  <c r="D7" i="2"/>
  <c r="D8" i="2"/>
  <c r="D9" i="2"/>
  <c r="L40" i="3"/>
  <c r="L41" i="3"/>
  <c r="L42" i="3"/>
  <c r="L43" i="3"/>
  <c r="L44" i="3"/>
  <c r="L45" i="3"/>
  <c r="L46" i="3"/>
  <c r="L47" i="3"/>
  <c r="L48" i="3"/>
  <c r="L49" i="3"/>
  <c r="L50" i="3"/>
  <c r="E10" i="3"/>
  <c r="D10" i="3"/>
  <c r="E6" i="3"/>
  <c r="D6" i="3"/>
  <c r="E4" i="3"/>
  <c r="D4" i="3"/>
  <c r="A4" i="3"/>
  <c r="A6" i="12"/>
  <c r="A7" i="12"/>
  <c r="A3" i="12"/>
  <c r="A4" i="12"/>
  <c r="A5" i="12"/>
  <c r="A8" i="12"/>
  <c r="A9" i="12"/>
  <c r="A2" i="12"/>
  <c r="L41" i="2" l="1"/>
  <c r="E8" i="3"/>
  <c r="E7" i="3"/>
  <c r="D7" i="3"/>
  <c r="D8" i="3"/>
  <c r="L2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E2" i="3"/>
  <c r="E3" i="3"/>
  <c r="E5" i="3"/>
  <c r="E9" i="3"/>
  <c r="E11" i="3"/>
  <c r="E12" i="3"/>
  <c r="E13" i="3"/>
  <c r="E14" i="3"/>
  <c r="E15" i="3"/>
  <c r="E16" i="3"/>
  <c r="E17" i="3"/>
  <c r="E18" i="3"/>
  <c r="E19" i="3"/>
  <c r="D9" i="3"/>
  <c r="D11" i="3"/>
  <c r="D12" i="3"/>
  <c r="D13" i="3"/>
  <c r="D14" i="3"/>
  <c r="D15" i="3"/>
  <c r="D16" i="3"/>
  <c r="D17" i="3"/>
  <c r="D18" i="3"/>
  <c r="D19" i="3"/>
  <c r="L1000" i="3" l="1"/>
  <c r="M9" i="1"/>
  <c r="E14" i="11" s="1"/>
  <c r="J30" i="1"/>
  <c r="J28" i="1"/>
  <c r="AJ30" i="1"/>
  <c r="AJ28" i="1"/>
  <c r="AC30" i="1"/>
  <c r="AC28" i="1"/>
  <c r="AC26" i="1"/>
  <c r="AC24" i="1"/>
  <c r="AC22" i="1"/>
  <c r="AC20" i="1"/>
  <c r="U30" i="1"/>
  <c r="U28" i="1"/>
  <c r="U26" i="1"/>
  <c r="U24" i="1"/>
  <c r="A23" i="8"/>
  <c r="D24" i="8"/>
  <c r="E24" i="8"/>
  <c r="X7" i="1" s="1"/>
  <c r="A22" i="8"/>
  <c r="A21" i="8"/>
  <c r="A18" i="8"/>
  <c r="A19" i="8"/>
  <c r="A20" i="8"/>
  <c r="A11" i="9"/>
  <c r="A12" i="9"/>
  <c r="D13" i="9"/>
  <c r="E13" i="9"/>
  <c r="AI7" i="1" s="1"/>
  <c r="A12" i="6"/>
  <c r="D13" i="6"/>
  <c r="E13" i="6"/>
  <c r="T7" i="1" s="1"/>
  <c r="A9" i="6"/>
  <c r="A10" i="6"/>
  <c r="A11" i="6"/>
  <c r="Q31" i="1"/>
  <c r="R30" i="1"/>
  <c r="Q30" i="1"/>
  <c r="R28" i="1"/>
  <c r="Q28" i="1"/>
  <c r="Q27" i="1"/>
  <c r="Q29" i="1"/>
  <c r="R26" i="1"/>
  <c r="AI9" i="1" l="1"/>
  <c r="D11" i="11" s="1"/>
  <c r="X9" i="1"/>
  <c r="D10" i="11" s="1"/>
  <c r="T9" i="1"/>
  <c r="D9" i="11" s="1"/>
  <c r="Q26" i="1"/>
  <c r="Q25" i="1"/>
  <c r="R24" i="1"/>
  <c r="Q24" i="1"/>
  <c r="A12" i="4"/>
  <c r="D13" i="4"/>
  <c r="E13" i="4"/>
  <c r="A9" i="4"/>
  <c r="A10" i="4"/>
  <c r="A11" i="4"/>
  <c r="P7" i="1" l="1"/>
  <c r="P9" i="1" s="1"/>
  <c r="D8" i="11" s="1"/>
  <c r="AC8" i="1"/>
  <c r="A12" i="2" l="1"/>
  <c r="D13" i="2"/>
  <c r="E13" i="2"/>
  <c r="A10" i="2"/>
  <c r="A11" i="2"/>
  <c r="J26" i="1"/>
  <c r="I7" i="1" l="1"/>
  <c r="I9" i="1" s="1"/>
  <c r="D7" i="11" s="1"/>
  <c r="A3" i="9"/>
  <c r="A4" i="9"/>
  <c r="A5" i="9"/>
  <c r="A6" i="9"/>
  <c r="A7" i="9"/>
  <c r="A8" i="9"/>
  <c r="A9" i="9"/>
  <c r="A10" i="9"/>
  <c r="A2" i="9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2" i="8"/>
  <c r="AJ15" i="1" l="1"/>
  <c r="AK14" i="1"/>
  <c r="Z10" i="1"/>
  <c r="AD30" i="1"/>
  <c r="AD26" i="1"/>
  <c r="AD20" i="1"/>
  <c r="AD16" i="1"/>
  <c r="AD12" i="1"/>
  <c r="AC31" i="1"/>
  <c r="AC29" i="1"/>
  <c r="AC27" i="1"/>
  <c r="AC25" i="1"/>
  <c r="AC23" i="1"/>
  <c r="AC21" i="1"/>
  <c r="AC19" i="1"/>
  <c r="AC17" i="1"/>
  <c r="AC15" i="1"/>
  <c r="AC13" i="1"/>
  <c r="AC11" i="1"/>
  <c r="Z30" i="1"/>
  <c r="Z26" i="1"/>
  <c r="Z24" i="1"/>
  <c r="Z20" i="1"/>
  <c r="Z16" i="1"/>
  <c r="Z12" i="1"/>
  <c r="Y31" i="1"/>
  <c r="Y29" i="1"/>
  <c r="Y27" i="1"/>
  <c r="Y24" i="1"/>
  <c r="Y22" i="1"/>
  <c r="Y20" i="1"/>
  <c r="Y18" i="1"/>
  <c r="Y16" i="1"/>
  <c r="Y14" i="1"/>
  <c r="Y12" i="1"/>
  <c r="Y10" i="1"/>
  <c r="AD22" i="1"/>
  <c r="AD28" i="1"/>
  <c r="AD24" i="1"/>
  <c r="AD18" i="1"/>
  <c r="AD14" i="1"/>
  <c r="AD10" i="1"/>
  <c r="AC18" i="1"/>
  <c r="AC16" i="1"/>
  <c r="AC14" i="1"/>
  <c r="AC12" i="1"/>
  <c r="AC10" i="1"/>
  <c r="Z28" i="1"/>
  <c r="Y25" i="1"/>
  <c r="Z22" i="1"/>
  <c r="Z18" i="1"/>
  <c r="Z14" i="1"/>
  <c r="Y11" i="1"/>
  <c r="Y30" i="1"/>
  <c r="Y28" i="1"/>
  <c r="Y26" i="1"/>
  <c r="Y23" i="1"/>
  <c r="Y21" i="1"/>
  <c r="Y19" i="1"/>
  <c r="Y17" i="1"/>
  <c r="Y15" i="1"/>
  <c r="Y13" i="1"/>
  <c r="AJ10" i="1"/>
  <c r="AK24" i="1"/>
  <c r="AK20" i="1"/>
  <c r="AK16" i="1"/>
  <c r="AK12" i="1"/>
  <c r="AJ27" i="1"/>
  <c r="AJ25" i="1"/>
  <c r="AJ23" i="1"/>
  <c r="AJ21" i="1"/>
  <c r="AJ19" i="1"/>
  <c r="AJ17" i="1"/>
  <c r="AJ13" i="1"/>
  <c r="AJ11" i="1"/>
  <c r="AK26" i="1"/>
  <c r="AK22" i="1"/>
  <c r="AK18" i="1"/>
  <c r="AJ26" i="1"/>
  <c r="AJ24" i="1"/>
  <c r="AJ22" i="1"/>
  <c r="AJ20" i="1"/>
  <c r="AJ18" i="1"/>
  <c r="AJ16" i="1"/>
  <c r="AJ14" i="1"/>
  <c r="AJ12" i="1"/>
  <c r="AK10" i="1"/>
  <c r="A3" i="6"/>
  <c r="A4" i="6"/>
  <c r="A5" i="6"/>
  <c r="A6" i="6"/>
  <c r="A7" i="6"/>
  <c r="A8" i="6"/>
  <c r="A2" i="6"/>
  <c r="A3" i="4"/>
  <c r="A4" i="4"/>
  <c r="A5" i="4"/>
  <c r="A6" i="4"/>
  <c r="A7" i="4"/>
  <c r="A8" i="4"/>
  <c r="A2" i="4"/>
  <c r="A3" i="2"/>
  <c r="A4" i="2"/>
  <c r="A5" i="2"/>
  <c r="A6" i="2"/>
  <c r="A7" i="2"/>
  <c r="A8" i="2"/>
  <c r="A9" i="2"/>
  <c r="A2" i="2"/>
  <c r="Q10" i="1" l="1"/>
  <c r="R10" i="1"/>
  <c r="R22" i="1"/>
  <c r="R20" i="1"/>
  <c r="R18" i="1"/>
  <c r="R16" i="1"/>
  <c r="R14" i="1"/>
  <c r="R12" i="1"/>
  <c r="Q19" i="1"/>
  <c r="Q15" i="1"/>
  <c r="Q11" i="1"/>
  <c r="Q23" i="1"/>
  <c r="Q21" i="1"/>
  <c r="Q17" i="1"/>
  <c r="Q13" i="1"/>
  <c r="U10" i="1"/>
  <c r="U29" i="1"/>
  <c r="U25" i="1"/>
  <c r="U21" i="1"/>
  <c r="U17" i="1"/>
  <c r="U13" i="1"/>
  <c r="V30" i="1"/>
  <c r="V28" i="1"/>
  <c r="V26" i="1"/>
  <c r="V24" i="1"/>
  <c r="V22" i="1"/>
  <c r="V20" i="1"/>
  <c r="V18" i="1"/>
  <c r="V16" i="1"/>
  <c r="V14" i="1"/>
  <c r="V12" i="1"/>
  <c r="V10" i="1"/>
  <c r="U31" i="1"/>
  <c r="U27" i="1"/>
  <c r="U23" i="1"/>
  <c r="U19" i="1"/>
  <c r="U15" i="1"/>
  <c r="U11" i="1"/>
  <c r="U22" i="1"/>
  <c r="U20" i="1"/>
  <c r="U18" i="1"/>
  <c r="U16" i="1"/>
  <c r="U14" i="1"/>
  <c r="U12" i="1"/>
  <c r="K10" i="1"/>
  <c r="J31" i="1"/>
  <c r="J29" i="1"/>
  <c r="K28" i="1"/>
  <c r="J10" i="1"/>
  <c r="K30" i="1"/>
  <c r="J21" i="1"/>
  <c r="J23" i="1"/>
  <c r="J19" i="1"/>
  <c r="J15" i="1"/>
  <c r="J27" i="1"/>
  <c r="K26" i="1"/>
  <c r="J17" i="1"/>
  <c r="J25" i="1"/>
  <c r="K22" i="1"/>
  <c r="K12" i="1"/>
  <c r="J13" i="1"/>
  <c r="K24" i="1"/>
  <c r="K18" i="1"/>
  <c r="K14" i="1"/>
  <c r="J11" i="1"/>
  <c r="K20" i="1"/>
  <c r="K16" i="1"/>
  <c r="Q20" i="1"/>
  <c r="Q16" i="1"/>
  <c r="Q12" i="1"/>
  <c r="Q22" i="1"/>
  <c r="Q18" i="1"/>
  <c r="Q14" i="1"/>
  <c r="J24" i="1"/>
  <c r="J20" i="1"/>
  <c r="J16" i="1"/>
  <c r="J12" i="1"/>
  <c r="J22" i="1"/>
  <c r="J18" i="1"/>
  <c r="J14" i="1"/>
  <c r="A13" i="3"/>
  <c r="A2" i="3" l="1"/>
  <c r="A3" i="3"/>
  <c r="F28" i="1" s="1"/>
  <c r="A5" i="3"/>
  <c r="A6" i="3"/>
  <c r="A7" i="3"/>
  <c r="A8" i="3"/>
  <c r="A9" i="3"/>
  <c r="A10" i="3"/>
  <c r="A11" i="3"/>
  <c r="A12" i="3"/>
  <c r="A14" i="3"/>
  <c r="A15" i="3"/>
  <c r="A16" i="3"/>
  <c r="A17" i="3"/>
  <c r="A18" i="3"/>
  <c r="A19" i="3"/>
  <c r="A20" i="3"/>
  <c r="A21" i="3"/>
  <c r="A22" i="3"/>
  <c r="A23" i="3"/>
  <c r="D24" i="3"/>
  <c r="E24" i="3"/>
  <c r="G31" i="1"/>
  <c r="D31" i="1"/>
  <c r="F30" i="1"/>
  <c r="G29" i="1"/>
  <c r="D29" i="1"/>
  <c r="G27" i="1"/>
  <c r="D27" i="1"/>
  <c r="F26" i="1"/>
  <c r="G25" i="1"/>
  <c r="D25" i="1"/>
  <c r="G23" i="1"/>
  <c r="D23" i="1"/>
  <c r="G21" i="1"/>
  <c r="D21" i="1"/>
  <c r="G19" i="1"/>
  <c r="D19" i="1"/>
  <c r="G17" i="1"/>
  <c r="D17" i="1"/>
  <c r="G15" i="1"/>
  <c r="D15" i="1"/>
  <c r="G13" i="1"/>
  <c r="D13" i="1"/>
  <c r="K11" i="1"/>
  <c r="G11" i="1"/>
  <c r="D11" i="1"/>
  <c r="C10" i="1" l="1"/>
  <c r="F10" i="1"/>
  <c r="D10" i="1"/>
  <c r="G10" i="1"/>
  <c r="B7" i="1"/>
  <c r="F24" i="1"/>
  <c r="AK31" i="1"/>
  <c r="AK27" i="1"/>
  <c r="AK23" i="1"/>
  <c r="AK19" i="1"/>
  <c r="AK15" i="1"/>
  <c r="AD31" i="1"/>
  <c r="AD27" i="1"/>
  <c r="AD23" i="1"/>
  <c r="AD19" i="1"/>
  <c r="AD15" i="1"/>
  <c r="Z31" i="1"/>
  <c r="Z27" i="1"/>
  <c r="Z23" i="1"/>
  <c r="Z19" i="1"/>
  <c r="Z15" i="1"/>
  <c r="V31" i="1"/>
  <c r="V27" i="1"/>
  <c r="V23" i="1"/>
  <c r="V19" i="1"/>
  <c r="V15" i="1"/>
  <c r="AK29" i="1"/>
  <c r="AK25" i="1"/>
  <c r="AK21" i="1"/>
  <c r="AK17" i="1"/>
  <c r="AK13" i="1"/>
  <c r="AD29" i="1"/>
  <c r="AD25" i="1"/>
  <c r="AD21" i="1"/>
  <c r="AD17" i="1"/>
  <c r="AD13" i="1"/>
  <c r="AD11" i="1"/>
  <c r="Z29" i="1"/>
  <c r="Z25" i="1"/>
  <c r="Z21" i="1"/>
  <c r="Z17" i="1"/>
  <c r="Z13" i="1"/>
  <c r="V29" i="1"/>
  <c r="V25" i="1"/>
  <c r="V21" i="1"/>
  <c r="V17" i="1"/>
  <c r="V13" i="1"/>
  <c r="R29" i="1"/>
  <c r="R25" i="1"/>
  <c r="R21" i="1"/>
  <c r="R17" i="1"/>
  <c r="R13" i="1"/>
  <c r="AK11" i="1"/>
  <c r="V11" i="1"/>
  <c r="R31" i="1"/>
  <c r="R27" i="1"/>
  <c r="R23" i="1"/>
  <c r="R19" i="1"/>
  <c r="R15" i="1"/>
  <c r="Z11" i="1"/>
  <c r="R11" i="1"/>
  <c r="K13" i="1"/>
  <c r="K29" i="1"/>
  <c r="K25" i="1"/>
  <c r="K21" i="1"/>
  <c r="K17" i="1"/>
  <c r="C13" i="1"/>
  <c r="G22" i="1"/>
  <c r="G20" i="1"/>
  <c r="G18" i="1"/>
  <c r="G16" i="1"/>
  <c r="G14" i="1"/>
  <c r="G12" i="1"/>
  <c r="G30" i="1"/>
  <c r="G28" i="1"/>
  <c r="G26" i="1"/>
  <c r="G24" i="1"/>
  <c r="D30" i="1"/>
  <c r="D28" i="1"/>
  <c r="D26" i="1"/>
  <c r="D24" i="1"/>
  <c r="D22" i="1"/>
  <c r="D20" i="1"/>
  <c r="D18" i="1"/>
  <c r="D16" i="1"/>
  <c r="D14" i="1"/>
  <c r="C11" i="1"/>
  <c r="K15" i="1"/>
  <c r="K31" i="1"/>
  <c r="K27" i="1"/>
  <c r="K23" i="1"/>
  <c r="K19" i="1"/>
  <c r="F23" i="1"/>
  <c r="F21" i="1"/>
  <c r="F19" i="1"/>
  <c r="F17" i="1"/>
  <c r="F15" i="1"/>
  <c r="F13" i="1"/>
  <c r="F11" i="1"/>
  <c r="F31" i="1"/>
  <c r="F29" i="1"/>
  <c r="F27" i="1"/>
  <c r="F25" i="1"/>
  <c r="C31" i="1"/>
  <c r="C29" i="1"/>
  <c r="C27" i="1"/>
  <c r="C25" i="1"/>
  <c r="C23" i="1"/>
  <c r="C21" i="1"/>
  <c r="C19" i="1"/>
  <c r="C17" i="1"/>
  <c r="C15" i="1"/>
  <c r="D12" i="1"/>
  <c r="C12" i="1"/>
  <c r="F12" i="1"/>
  <c r="C14" i="1"/>
  <c r="F14" i="1"/>
  <c r="C16" i="1"/>
  <c r="F16" i="1"/>
  <c r="C18" i="1"/>
  <c r="F18" i="1"/>
  <c r="C20" i="1"/>
  <c r="F20" i="1"/>
  <c r="C22" i="1"/>
  <c r="F22" i="1"/>
  <c r="C24" i="1"/>
  <c r="C26" i="1"/>
  <c r="C28" i="1"/>
  <c r="C30" i="1"/>
  <c r="AC7" i="1" l="1"/>
  <c r="B6" i="1"/>
  <c r="AC6" i="1" s="1"/>
  <c r="B9" i="1" l="1"/>
  <c r="AC9" i="1" l="1"/>
  <c r="D6" i="11"/>
</calcChain>
</file>

<file path=xl/sharedStrings.xml><?xml version="1.0" encoding="utf-8"?>
<sst xmlns="http://schemas.openxmlformats.org/spreadsheetml/2006/main" count="290" uniqueCount="193">
  <si>
    <t>様式第45号(第89条関係)　　(用紙　日本工業規格A4型)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rPh sb="17" eb="19">
      <t>ヨウシ</t>
    </rPh>
    <rPh sb="20" eb="22">
      <t>ニッポン</t>
    </rPh>
    <rPh sb="22" eb="24">
      <t>コウギョウ</t>
    </rPh>
    <rPh sb="24" eb="26">
      <t>キカク</t>
    </rPh>
    <rPh sb="28" eb="29">
      <t>カタ</t>
    </rPh>
    <phoneticPr fontId="3"/>
  </si>
  <si>
    <t>　　　出　　納　　日　　報</t>
    <phoneticPr fontId="3"/>
  </si>
  <si>
    <t>一　般　会　計</t>
    <rPh sb="0" eb="1">
      <t>イチ</t>
    </rPh>
    <rPh sb="2" eb="3">
      <t>パン</t>
    </rPh>
    <rPh sb="4" eb="5">
      <t>カイ</t>
    </rPh>
    <rPh sb="6" eb="7">
      <t>ケイ</t>
    </rPh>
    <phoneticPr fontId="3"/>
  </si>
  <si>
    <t>国 保 会 計</t>
    <rPh sb="0" eb="1">
      <t>クニ</t>
    </rPh>
    <rPh sb="2" eb="3">
      <t>ホ</t>
    </rPh>
    <rPh sb="4" eb="5">
      <t>カイ</t>
    </rPh>
    <rPh sb="6" eb="7">
      <t>ケイ</t>
    </rPh>
    <phoneticPr fontId="3"/>
  </si>
  <si>
    <t>土地取得会計</t>
    <rPh sb="0" eb="2">
      <t>トチ</t>
    </rPh>
    <rPh sb="2" eb="4">
      <t>シュトク</t>
    </rPh>
    <rPh sb="4" eb="6">
      <t>カイケイ</t>
    </rPh>
    <phoneticPr fontId="3"/>
  </si>
  <si>
    <t>介護保険会計</t>
    <rPh sb="0" eb="2">
      <t>カイゴ</t>
    </rPh>
    <rPh sb="2" eb="4">
      <t>ホケン</t>
    </rPh>
    <rPh sb="4" eb="6">
      <t>カイケイ</t>
    </rPh>
    <phoneticPr fontId="3"/>
  </si>
  <si>
    <t>高齢者会計</t>
    <rPh sb="0" eb="3">
      <t>コウレイシャ</t>
    </rPh>
    <rPh sb="3" eb="5">
      <t>カイケイ</t>
    </rPh>
    <phoneticPr fontId="3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</si>
  <si>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3"/>
  </si>
  <si>
    <t>合 　　計</t>
    <rPh sb="0" eb="1">
      <t>ゴウ</t>
    </rPh>
    <rPh sb="4" eb="5">
      <t>ケイ</t>
    </rPh>
    <phoneticPr fontId="3"/>
  </si>
  <si>
    <t>下水道会計</t>
    <rPh sb="0" eb="3">
      <t>ゲスイドウ</t>
    </rPh>
    <rPh sb="3" eb="5">
      <t>カイケイ</t>
    </rPh>
    <phoneticPr fontId="3"/>
  </si>
  <si>
    <t>前日残</t>
    <rPh sb="0" eb="2">
      <t>ゼンジツ</t>
    </rPh>
    <rPh sb="2" eb="3">
      <t>ザン</t>
    </rPh>
    <phoneticPr fontId="3"/>
  </si>
  <si>
    <t>入　金</t>
    <rPh sb="0" eb="1">
      <t>イリ</t>
    </rPh>
    <rPh sb="2" eb="3">
      <t>キン</t>
    </rPh>
    <phoneticPr fontId="3"/>
  </si>
  <si>
    <t>出回金</t>
    <rPh sb="0" eb="1">
      <t>デ</t>
    </rPh>
    <rPh sb="1" eb="2">
      <t>カイ</t>
    </rPh>
    <rPh sb="2" eb="3">
      <t>キン</t>
    </rPh>
    <phoneticPr fontId="3"/>
  </si>
  <si>
    <t>残　高</t>
    <rPh sb="0" eb="1">
      <t>ザン</t>
    </rPh>
    <rPh sb="2" eb="3">
      <t>コウ</t>
    </rPh>
    <phoneticPr fontId="3"/>
  </si>
  <si>
    <t>備　考</t>
    <rPh sb="0" eb="1">
      <t>ソナエ</t>
    </rPh>
    <rPh sb="2" eb="3">
      <t>コウ</t>
    </rPh>
    <phoneticPr fontId="3"/>
  </si>
  <si>
    <t>介護</t>
    <rPh sb="0" eb="2">
      <t>カイゴ</t>
    </rPh>
    <phoneticPr fontId="3"/>
  </si>
  <si>
    <t>高齢者</t>
    <rPh sb="0" eb="3">
      <t>コウレイシャ</t>
    </rPh>
    <phoneticPr fontId="3"/>
  </si>
  <si>
    <t>町県</t>
    <rPh sb="0" eb="1">
      <t>マチ</t>
    </rPh>
    <rPh sb="1" eb="2">
      <t>ケン</t>
    </rPh>
    <phoneticPr fontId="3"/>
  </si>
  <si>
    <t>負担金</t>
    <rPh sb="0" eb="3">
      <t>フタンキン</t>
    </rPh>
    <phoneticPr fontId="3"/>
  </si>
  <si>
    <t>売上金</t>
    <rPh sb="0" eb="2">
      <t>ウリアゲ</t>
    </rPh>
    <rPh sb="2" eb="3">
      <t>キン</t>
    </rPh>
    <phoneticPr fontId="3"/>
  </si>
  <si>
    <t>使用料</t>
    <rPh sb="0" eb="3">
      <t>シヨウリョウ</t>
    </rPh>
    <phoneticPr fontId="3"/>
  </si>
  <si>
    <t>督促料</t>
    <rPh sb="0" eb="2">
      <t>トクソク</t>
    </rPh>
    <rPh sb="2" eb="3">
      <t>リョウ</t>
    </rPh>
    <phoneticPr fontId="3"/>
  </si>
  <si>
    <t>公的証明</t>
    <rPh sb="0" eb="2">
      <t>コウテキ</t>
    </rPh>
    <rPh sb="2" eb="4">
      <t>ショウメイ</t>
    </rPh>
    <phoneticPr fontId="3"/>
  </si>
  <si>
    <t>補助金</t>
    <rPh sb="0" eb="3">
      <t>ホジョキン</t>
    </rPh>
    <phoneticPr fontId="3"/>
  </si>
  <si>
    <t>差押金</t>
    <rPh sb="0" eb="2">
      <t>サシオサエ</t>
    </rPh>
    <rPh sb="2" eb="3">
      <t>キン</t>
    </rPh>
    <phoneticPr fontId="3"/>
  </si>
  <si>
    <t>生活保護</t>
    <rPh sb="0" eb="2">
      <t>セイカツ</t>
    </rPh>
    <rPh sb="2" eb="4">
      <t>ホゴ</t>
    </rPh>
    <phoneticPr fontId="3"/>
  </si>
  <si>
    <t>交付金</t>
    <rPh sb="0" eb="3">
      <t>コウフキン</t>
    </rPh>
    <phoneticPr fontId="3"/>
  </si>
  <si>
    <t>交通共済</t>
    <rPh sb="0" eb="2">
      <t>コウツウ</t>
    </rPh>
    <rPh sb="2" eb="4">
      <t>キョウサイ</t>
    </rPh>
    <phoneticPr fontId="3"/>
  </si>
  <si>
    <t>その他</t>
    <rPh sb="2" eb="3">
      <t>タ</t>
    </rPh>
    <phoneticPr fontId="3"/>
  </si>
  <si>
    <t>県証紙</t>
    <rPh sb="0" eb="1">
      <t>ケン</t>
    </rPh>
    <rPh sb="1" eb="3">
      <t>ショウシ</t>
    </rPh>
    <phoneticPr fontId="3"/>
  </si>
  <si>
    <t>所得税</t>
    <rPh sb="0" eb="3">
      <t>ショトクゼイ</t>
    </rPh>
    <phoneticPr fontId="3"/>
  </si>
  <si>
    <t>保険料</t>
    <rPh sb="0" eb="3">
      <t>ホケンリョウ</t>
    </rPh>
    <phoneticPr fontId="3"/>
  </si>
  <si>
    <t>心身共済</t>
    <rPh sb="0" eb="2">
      <t>シンシン</t>
    </rPh>
    <rPh sb="2" eb="4">
      <t>キョウサイ</t>
    </rPh>
    <phoneticPr fontId="3"/>
  </si>
  <si>
    <t>　　　　上記のとおり報告します。　　　　　　　清水町指定又は収納代理等金融機関名</t>
    <rPh sb="4" eb="6">
      <t>ジョウキ</t>
    </rPh>
    <rPh sb="10" eb="12">
      <t>ホウコク</t>
    </rPh>
    <rPh sb="23" eb="26">
      <t>シミ</t>
    </rPh>
    <rPh sb="26" eb="28">
      <t>シテイ</t>
    </rPh>
    <rPh sb="28" eb="29">
      <t>マタ</t>
    </rPh>
    <rPh sb="30" eb="32">
      <t>シュウノウ</t>
    </rPh>
    <rPh sb="32" eb="34">
      <t>ダイリ</t>
    </rPh>
    <rPh sb="34" eb="35">
      <t>トウ</t>
    </rPh>
    <rPh sb="35" eb="37">
      <t>キンユウ</t>
    </rPh>
    <rPh sb="37" eb="39">
      <t>キカン</t>
    </rPh>
    <rPh sb="39" eb="40">
      <t>ナ</t>
    </rPh>
    <phoneticPr fontId="3"/>
  </si>
  <si>
    <t>　　　　　　清 水 町 会 計 管 理 者　　様　　　　　　　　　　　　　　　　　　　　　　　　　　　　　　</t>
    <rPh sb="6" eb="7">
      <t>セイ</t>
    </rPh>
    <rPh sb="8" eb="9">
      <t>ミズ</t>
    </rPh>
    <rPh sb="10" eb="11">
      <t>マチ</t>
    </rPh>
    <rPh sb="12" eb="13">
      <t>カイ</t>
    </rPh>
    <rPh sb="14" eb="15">
      <t>ケイ</t>
    </rPh>
    <rPh sb="16" eb="17">
      <t>カン</t>
    </rPh>
    <rPh sb="18" eb="19">
      <t>リ</t>
    </rPh>
    <rPh sb="20" eb="21">
      <t>シャ</t>
    </rPh>
    <rPh sb="23" eb="24">
      <t>サマ</t>
    </rPh>
    <phoneticPr fontId="3"/>
  </si>
  <si>
    <t>そのた</t>
    <phoneticPr fontId="3"/>
  </si>
  <si>
    <t>狂犬病予防注射済票交付手数料</t>
    <rPh sb="0" eb="3">
      <t>キョウケンビョウ</t>
    </rPh>
    <rPh sb="3" eb="5">
      <t>ヨボウ</t>
    </rPh>
    <rPh sb="5" eb="7">
      <t>チュウシャ</t>
    </rPh>
    <rPh sb="7" eb="8">
      <t>ズミ</t>
    </rPh>
    <rPh sb="8" eb="9">
      <t>ヒョウ</t>
    </rPh>
    <rPh sb="9" eb="11">
      <t>コウフ</t>
    </rPh>
    <rPh sb="11" eb="14">
      <t>テスウリョウ</t>
    </rPh>
    <phoneticPr fontId="3"/>
  </si>
  <si>
    <t>狂犬病注射</t>
    <rPh sb="0" eb="3">
      <t>キョウケンビョウ</t>
    </rPh>
    <rPh sb="3" eb="5">
      <t>チュウシャ</t>
    </rPh>
    <phoneticPr fontId="3"/>
  </si>
  <si>
    <t>きょうけんびょうちゅうしゃ</t>
    <phoneticPr fontId="3"/>
  </si>
  <si>
    <t>畜犬登録手数料</t>
    <rPh sb="0" eb="1">
      <t>チク</t>
    </rPh>
    <rPh sb="1" eb="2">
      <t>イヌ</t>
    </rPh>
    <rPh sb="2" eb="4">
      <t>トウロク</t>
    </rPh>
    <rPh sb="4" eb="6">
      <t>テスウ</t>
    </rPh>
    <rPh sb="6" eb="7">
      <t>リョウ</t>
    </rPh>
    <phoneticPr fontId="3"/>
  </si>
  <si>
    <t>犬登録</t>
    <rPh sb="0" eb="1">
      <t>イヌ</t>
    </rPh>
    <rPh sb="1" eb="3">
      <t>トウロク</t>
    </rPh>
    <phoneticPr fontId="3"/>
  </si>
  <si>
    <t>いぬとうろく</t>
    <phoneticPr fontId="3"/>
  </si>
  <si>
    <t>しようりょう</t>
    <phoneticPr fontId="3"/>
  </si>
  <si>
    <t>こうふきん</t>
    <phoneticPr fontId="3"/>
  </si>
  <si>
    <t>ほじょきん</t>
    <phoneticPr fontId="3"/>
  </si>
  <si>
    <t>戸籍・住民手数料</t>
    <rPh sb="0" eb="2">
      <t>コセキ</t>
    </rPh>
    <rPh sb="3" eb="5">
      <t>ジュウミン</t>
    </rPh>
    <rPh sb="5" eb="8">
      <t>テスウリョウ</t>
    </rPh>
    <phoneticPr fontId="3"/>
  </si>
  <si>
    <t>戸-手数料</t>
    <rPh sb="0" eb="1">
      <t>ト</t>
    </rPh>
    <rPh sb="2" eb="5">
      <t>テスウリョウ</t>
    </rPh>
    <phoneticPr fontId="3"/>
  </si>
  <si>
    <t>こてすうりょう</t>
    <phoneticPr fontId="3"/>
  </si>
  <si>
    <t>税証明手数料</t>
    <rPh sb="0" eb="1">
      <t>ゼイ</t>
    </rPh>
    <rPh sb="1" eb="3">
      <t>ショウメイ</t>
    </rPh>
    <rPh sb="3" eb="6">
      <t>テスウリョウ</t>
    </rPh>
    <phoneticPr fontId="3"/>
  </si>
  <si>
    <t>税-手数料</t>
    <rPh sb="0" eb="1">
      <t>ゼイ</t>
    </rPh>
    <rPh sb="2" eb="5">
      <t>テスウリョウ</t>
    </rPh>
    <phoneticPr fontId="3"/>
  </si>
  <si>
    <t>ぜいてすうりょう</t>
    <phoneticPr fontId="3"/>
  </si>
  <si>
    <t>町営住宅使用料</t>
    <rPh sb="0" eb="2">
      <t>チョウエイ</t>
    </rPh>
    <rPh sb="2" eb="4">
      <t>ジュウタク</t>
    </rPh>
    <rPh sb="4" eb="7">
      <t>シヨウリョウ</t>
    </rPh>
    <phoneticPr fontId="3"/>
  </si>
  <si>
    <t>町営家賃</t>
    <rPh sb="0" eb="2">
      <t>チョウエイ</t>
    </rPh>
    <rPh sb="2" eb="4">
      <t>ヤチン</t>
    </rPh>
    <phoneticPr fontId="3"/>
  </si>
  <si>
    <t>ちょうえいやちん</t>
    <phoneticPr fontId="3"/>
  </si>
  <si>
    <t>保育所保育料口座振替分</t>
    <rPh sb="0" eb="2">
      <t>ホイク</t>
    </rPh>
    <rPh sb="2" eb="3">
      <t>ショ</t>
    </rPh>
    <rPh sb="3" eb="6">
      <t>ホイクリョウ</t>
    </rPh>
    <rPh sb="6" eb="8">
      <t>コウザ</t>
    </rPh>
    <rPh sb="8" eb="10">
      <t>フリカエ</t>
    </rPh>
    <rPh sb="10" eb="11">
      <t>ブン</t>
    </rPh>
    <phoneticPr fontId="3"/>
  </si>
  <si>
    <t>保育所口振</t>
    <rPh sb="0" eb="2">
      <t>ホイク</t>
    </rPh>
    <rPh sb="2" eb="3">
      <t>ショ</t>
    </rPh>
    <rPh sb="3" eb="5">
      <t>コウフリ</t>
    </rPh>
    <phoneticPr fontId="3"/>
  </si>
  <si>
    <t>ほいくしょこうふり</t>
    <phoneticPr fontId="3"/>
  </si>
  <si>
    <t>保育所保育料負担金</t>
    <rPh sb="0" eb="2">
      <t>ホイク</t>
    </rPh>
    <rPh sb="2" eb="3">
      <t>ショ</t>
    </rPh>
    <rPh sb="3" eb="6">
      <t>ホイクリョウ</t>
    </rPh>
    <rPh sb="6" eb="9">
      <t>フタンキン</t>
    </rPh>
    <phoneticPr fontId="3"/>
  </si>
  <si>
    <t>保育所</t>
    <rPh sb="0" eb="2">
      <t>ホイク</t>
    </rPh>
    <rPh sb="2" eb="3">
      <t>ショ</t>
    </rPh>
    <phoneticPr fontId="3"/>
  </si>
  <si>
    <t>ほいくしょ</t>
    <phoneticPr fontId="3"/>
  </si>
  <si>
    <t>延滞金</t>
    <rPh sb="0" eb="3">
      <t>エンタイキン</t>
    </rPh>
    <phoneticPr fontId="3"/>
  </si>
  <si>
    <t>えんたいきん</t>
    <phoneticPr fontId="3"/>
  </si>
  <si>
    <t>督促手数料</t>
    <rPh sb="0" eb="2">
      <t>トクソク</t>
    </rPh>
    <rPh sb="2" eb="5">
      <t>テスウリョウ</t>
    </rPh>
    <phoneticPr fontId="3"/>
  </si>
  <si>
    <t>とくそくりょう</t>
    <phoneticPr fontId="3"/>
  </si>
  <si>
    <t>軽自動車税口座振替分</t>
    <rPh sb="0" eb="4">
      <t>ケイジドウシャ</t>
    </rPh>
    <rPh sb="4" eb="5">
      <t>ゼイ</t>
    </rPh>
    <rPh sb="5" eb="7">
      <t>コウザ</t>
    </rPh>
    <rPh sb="7" eb="9">
      <t>フリカエ</t>
    </rPh>
    <rPh sb="9" eb="10">
      <t>ブン</t>
    </rPh>
    <phoneticPr fontId="3"/>
  </si>
  <si>
    <t>軽自口振</t>
    <rPh sb="0" eb="1">
      <t>ケイ</t>
    </rPh>
    <rPh sb="1" eb="2">
      <t>ジ</t>
    </rPh>
    <rPh sb="2" eb="4">
      <t>コウフリ</t>
    </rPh>
    <phoneticPr fontId="3"/>
  </si>
  <si>
    <t>けいじこうふり</t>
    <phoneticPr fontId="3"/>
  </si>
  <si>
    <t>軽自動車税</t>
    <rPh sb="0" eb="4">
      <t>ケイジドウシャ</t>
    </rPh>
    <rPh sb="4" eb="5">
      <t>ゼイ</t>
    </rPh>
    <phoneticPr fontId="3"/>
  </si>
  <si>
    <t>軽自</t>
    <rPh sb="0" eb="1">
      <t>ケイ</t>
    </rPh>
    <rPh sb="1" eb="2">
      <t>ジ</t>
    </rPh>
    <phoneticPr fontId="3"/>
  </si>
  <si>
    <t>けいじ</t>
    <phoneticPr fontId="3"/>
  </si>
  <si>
    <t>固定資産税・都市計画税口座振替分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rPh sb="11" eb="13">
      <t>コウザ</t>
    </rPh>
    <rPh sb="13" eb="15">
      <t>フリカエ</t>
    </rPh>
    <rPh sb="15" eb="16">
      <t>ブン</t>
    </rPh>
    <phoneticPr fontId="3"/>
  </si>
  <si>
    <t>固定口振</t>
    <rPh sb="0" eb="2">
      <t>コテイ</t>
    </rPh>
    <rPh sb="2" eb="4">
      <t>コウフリ</t>
    </rPh>
    <phoneticPr fontId="3"/>
  </si>
  <si>
    <t>こていこうふり</t>
    <phoneticPr fontId="3"/>
  </si>
  <si>
    <t>固定資産税・都市計画税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phoneticPr fontId="3"/>
  </si>
  <si>
    <t>固定</t>
    <rPh sb="0" eb="2">
      <t>コテイ</t>
    </rPh>
    <phoneticPr fontId="3"/>
  </si>
  <si>
    <t>こてい</t>
    <phoneticPr fontId="3"/>
  </si>
  <si>
    <t>法人町民税</t>
    <rPh sb="0" eb="2">
      <t>ホウジン</t>
    </rPh>
    <rPh sb="2" eb="4">
      <t>チョウミン</t>
    </rPh>
    <rPh sb="4" eb="5">
      <t>ゼイ</t>
    </rPh>
    <phoneticPr fontId="3"/>
  </si>
  <si>
    <t>法人</t>
    <rPh sb="0" eb="2">
      <t>ホウジン</t>
    </rPh>
    <phoneticPr fontId="3"/>
  </si>
  <si>
    <t>ほうじん</t>
    <phoneticPr fontId="3"/>
  </si>
  <si>
    <t>金額</t>
    <rPh sb="0" eb="2">
      <t>キンガク</t>
    </rPh>
    <phoneticPr fontId="3"/>
  </si>
  <si>
    <t>件数</t>
    <rPh sb="0" eb="2">
      <t>ケンスウ</t>
    </rPh>
    <phoneticPr fontId="3"/>
  </si>
  <si>
    <t>備考</t>
    <rPh sb="0" eb="2">
      <t>ビコウ</t>
    </rPh>
    <phoneticPr fontId="3"/>
  </si>
  <si>
    <t>ふりがな</t>
    <phoneticPr fontId="3"/>
  </si>
  <si>
    <t>No</t>
    <phoneticPr fontId="3"/>
  </si>
  <si>
    <t>No</t>
  </si>
  <si>
    <t>ふりがな</t>
  </si>
  <si>
    <t>国保</t>
    <rPh sb="0" eb="2">
      <t>コクホ</t>
    </rPh>
    <phoneticPr fontId="3"/>
  </si>
  <si>
    <t>国保口振</t>
    <rPh sb="0" eb="2">
      <t>コクホ</t>
    </rPh>
    <rPh sb="2" eb="4">
      <t>コウフリ</t>
    </rPh>
    <phoneticPr fontId="3"/>
  </si>
  <si>
    <t>返納金</t>
    <rPh sb="0" eb="2">
      <t>ヘンノウ</t>
    </rPh>
    <rPh sb="2" eb="3">
      <t>キン</t>
    </rPh>
    <phoneticPr fontId="3"/>
  </si>
  <si>
    <t>こくほ</t>
    <phoneticPr fontId="3"/>
  </si>
  <si>
    <t>こくほこうふり</t>
    <phoneticPr fontId="3"/>
  </si>
  <si>
    <t>へんのうきん</t>
    <phoneticPr fontId="3"/>
  </si>
  <si>
    <t>介護口振</t>
    <rPh sb="0" eb="2">
      <t>カイゴ</t>
    </rPh>
    <rPh sb="2" eb="4">
      <t>コウフリ</t>
    </rPh>
    <phoneticPr fontId="3"/>
  </si>
  <si>
    <t>かいご</t>
    <phoneticPr fontId="3"/>
  </si>
  <si>
    <t>かいごこうふり</t>
    <phoneticPr fontId="3"/>
  </si>
  <si>
    <t>高齢者口振</t>
    <rPh sb="0" eb="3">
      <t>コウレイシャ</t>
    </rPh>
    <rPh sb="3" eb="5">
      <t>コウフリ</t>
    </rPh>
    <phoneticPr fontId="3"/>
  </si>
  <si>
    <t>こうれいしゃ</t>
    <phoneticPr fontId="3"/>
  </si>
  <si>
    <t>こうれいしゃこうふり</t>
    <phoneticPr fontId="3"/>
  </si>
  <si>
    <t>町県口振</t>
    <rPh sb="0" eb="1">
      <t>マチ</t>
    </rPh>
    <rPh sb="1" eb="2">
      <t>ケン</t>
    </rPh>
    <rPh sb="2" eb="4">
      <t>コウフリ</t>
    </rPh>
    <phoneticPr fontId="3"/>
  </si>
  <si>
    <t>特別掛金</t>
    <rPh sb="0" eb="2">
      <t>トクベツ</t>
    </rPh>
    <rPh sb="2" eb="3">
      <t>カ</t>
    </rPh>
    <rPh sb="3" eb="4">
      <t>キン</t>
    </rPh>
    <phoneticPr fontId="3"/>
  </si>
  <si>
    <t>ちょうけん</t>
    <phoneticPr fontId="3"/>
  </si>
  <si>
    <t>ちょうけんこうふり</t>
    <phoneticPr fontId="3"/>
  </si>
  <si>
    <t>とくそくりょう</t>
    <phoneticPr fontId="3"/>
  </si>
  <si>
    <t>延滞金</t>
    <rPh sb="0" eb="3">
      <t>エンタイキン</t>
    </rPh>
    <phoneticPr fontId="3"/>
  </si>
  <si>
    <t>こうつうきょうさい</t>
    <phoneticPr fontId="3"/>
  </si>
  <si>
    <t>けんしょうし</t>
    <phoneticPr fontId="3"/>
  </si>
  <si>
    <t>しょとくぜい</t>
    <phoneticPr fontId="3"/>
  </si>
  <si>
    <t>えんたいきん</t>
    <phoneticPr fontId="3"/>
  </si>
  <si>
    <t>さしおさえきん</t>
    <phoneticPr fontId="3"/>
  </si>
  <si>
    <t>ほけんりょう</t>
    <phoneticPr fontId="3"/>
  </si>
  <si>
    <t>しんしんきょうさい</t>
    <phoneticPr fontId="3"/>
  </si>
  <si>
    <t>そのた</t>
    <phoneticPr fontId="3"/>
  </si>
  <si>
    <t>ふたんきん</t>
    <phoneticPr fontId="3"/>
  </si>
  <si>
    <t>うりあげきん</t>
    <phoneticPr fontId="3"/>
  </si>
  <si>
    <t>とくべつかけきん</t>
    <phoneticPr fontId="3"/>
  </si>
  <si>
    <t>こうてきしょうめい</t>
    <phoneticPr fontId="3"/>
  </si>
  <si>
    <t>せいかつほご</t>
    <phoneticPr fontId="3"/>
  </si>
  <si>
    <t>受益者負担</t>
    <rPh sb="0" eb="3">
      <t>ジュエキシャ</t>
    </rPh>
    <rPh sb="3" eb="5">
      <t>フタン</t>
    </rPh>
    <phoneticPr fontId="3"/>
  </si>
  <si>
    <t>使用料</t>
    <rPh sb="0" eb="3">
      <t>シヨウリョウ</t>
    </rPh>
    <phoneticPr fontId="3"/>
  </si>
  <si>
    <t>使用料口振</t>
    <rPh sb="0" eb="3">
      <t>シヨウリョウ</t>
    </rPh>
    <rPh sb="3" eb="5">
      <t>コウフリ</t>
    </rPh>
    <phoneticPr fontId="3"/>
  </si>
  <si>
    <t>督促料</t>
    <rPh sb="0" eb="2">
      <t>トクソク</t>
    </rPh>
    <rPh sb="2" eb="3">
      <t>リョウ</t>
    </rPh>
    <phoneticPr fontId="3"/>
  </si>
  <si>
    <t>補助金</t>
    <rPh sb="0" eb="3">
      <t>ホジョキン</t>
    </rPh>
    <phoneticPr fontId="3"/>
  </si>
  <si>
    <t>交付金</t>
    <rPh sb="0" eb="3">
      <t>コウフキン</t>
    </rPh>
    <phoneticPr fontId="3"/>
  </si>
  <si>
    <t>手数料</t>
    <rPh sb="0" eb="3">
      <t>テスウリョウ</t>
    </rPh>
    <phoneticPr fontId="3"/>
  </si>
  <si>
    <t>その他</t>
    <rPh sb="2" eb="3">
      <t>タ</t>
    </rPh>
    <phoneticPr fontId="3"/>
  </si>
  <si>
    <t>じゅえきしゃふたん</t>
    <phoneticPr fontId="3"/>
  </si>
  <si>
    <t>しようりょう</t>
    <phoneticPr fontId="3"/>
  </si>
  <si>
    <t>しようりょうこうふり</t>
    <phoneticPr fontId="3"/>
  </si>
  <si>
    <t>ほじょきん</t>
    <phoneticPr fontId="3"/>
  </si>
  <si>
    <t>こうふきん</t>
    <phoneticPr fontId="3"/>
  </si>
  <si>
    <t>てすうりょう</t>
    <phoneticPr fontId="3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</si>
  <si>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3"/>
  </si>
  <si>
    <t>国民健康保険税口座振替分</t>
    <rPh sb="0" eb="2">
      <t>コクミン</t>
    </rPh>
    <rPh sb="2" eb="4">
      <t>ケンコウ</t>
    </rPh>
    <rPh sb="4" eb="6">
      <t>ホケン</t>
    </rPh>
    <rPh sb="6" eb="7">
      <t>ゼイ</t>
    </rPh>
    <rPh sb="7" eb="9">
      <t>コウザ</t>
    </rPh>
    <rPh sb="9" eb="11">
      <t>フリカエ</t>
    </rPh>
    <rPh sb="11" eb="12">
      <t>ブン</t>
    </rPh>
    <phoneticPr fontId="3"/>
  </si>
  <si>
    <t>督促手数料</t>
    <rPh sb="0" eb="2">
      <t>トクソク</t>
    </rPh>
    <rPh sb="2" eb="5">
      <t>テスウリョウ</t>
    </rPh>
    <phoneticPr fontId="3"/>
  </si>
  <si>
    <t>詳細</t>
    <rPh sb="0" eb="2">
      <t>ショウサイ</t>
    </rPh>
    <phoneticPr fontId="3"/>
  </si>
  <si>
    <t>介護保険料口座振替分</t>
    <rPh sb="0" eb="2">
      <t>カイゴ</t>
    </rPh>
    <rPh sb="2" eb="5">
      <t>ホケンリョウ</t>
    </rPh>
    <rPh sb="5" eb="7">
      <t>コウザ</t>
    </rPh>
    <rPh sb="7" eb="9">
      <t>フリカエ</t>
    </rPh>
    <rPh sb="9" eb="10">
      <t>ブン</t>
    </rPh>
    <phoneticPr fontId="3"/>
  </si>
  <si>
    <t>介護保険料納付書分</t>
    <rPh sb="0" eb="2">
      <t>カイゴ</t>
    </rPh>
    <rPh sb="2" eb="5">
      <t>ホケンリョウ</t>
    </rPh>
    <rPh sb="5" eb="8">
      <t>ノウフショ</t>
    </rPh>
    <rPh sb="8" eb="9">
      <t>ブン</t>
    </rPh>
    <phoneticPr fontId="3"/>
  </si>
  <si>
    <t>後期高齢者医療保険料</t>
    <rPh sb="0" eb="10">
      <t>コウキコウレイシャイリョウホケンリョウ</t>
    </rPh>
    <phoneticPr fontId="3"/>
  </si>
  <si>
    <t>後期高齢者医療保険料口座振替分</t>
    <rPh sb="0" eb="10">
      <t>コウキコウレイシャイリョウホケンリョウ</t>
    </rPh>
    <rPh sb="10" eb="12">
      <t>コウザ</t>
    </rPh>
    <rPh sb="12" eb="14">
      <t>フリカエ</t>
    </rPh>
    <rPh sb="14" eb="15">
      <t>ブン</t>
    </rPh>
    <phoneticPr fontId="3"/>
  </si>
  <si>
    <t>町県民税　納付書分</t>
    <rPh sb="0" eb="1">
      <t>チョウ</t>
    </rPh>
    <rPh sb="1" eb="4">
      <t>ケンミンゼイ</t>
    </rPh>
    <rPh sb="5" eb="8">
      <t>ノウフショ</t>
    </rPh>
    <rPh sb="8" eb="9">
      <t>ブン</t>
    </rPh>
    <phoneticPr fontId="3"/>
  </si>
  <si>
    <t>町県民税　口座振替分</t>
    <rPh sb="0" eb="1">
      <t>チョウ</t>
    </rPh>
    <rPh sb="1" eb="4">
      <t>ケンミンゼイ</t>
    </rPh>
    <rPh sb="5" eb="7">
      <t>コウザ</t>
    </rPh>
    <rPh sb="7" eb="9">
      <t>フリカエ</t>
    </rPh>
    <rPh sb="9" eb="10">
      <t>ブン</t>
    </rPh>
    <phoneticPr fontId="3"/>
  </si>
  <si>
    <t>交通災害共済</t>
    <rPh sb="0" eb="2">
      <t>コウツウ</t>
    </rPh>
    <rPh sb="2" eb="4">
      <t>サイガイ</t>
    </rPh>
    <rPh sb="4" eb="6">
      <t>キョウサイ</t>
    </rPh>
    <phoneticPr fontId="3"/>
  </si>
  <si>
    <t>下水道使用料窓口納付分</t>
    <rPh sb="0" eb="3">
      <t>ゲスイドウ</t>
    </rPh>
    <rPh sb="3" eb="6">
      <t>シヨウリョウ</t>
    </rPh>
    <rPh sb="6" eb="8">
      <t>マドグチ</t>
    </rPh>
    <rPh sb="8" eb="10">
      <t>ノウフ</t>
    </rPh>
    <rPh sb="10" eb="11">
      <t>ブン</t>
    </rPh>
    <phoneticPr fontId="3"/>
  </si>
  <si>
    <t>督促手数料</t>
    <rPh sb="0" eb="2">
      <t>トクソク</t>
    </rPh>
    <rPh sb="2" eb="5">
      <t>テスウリョウ</t>
    </rPh>
    <phoneticPr fontId="3"/>
  </si>
  <si>
    <t>税目等</t>
    <rPh sb="0" eb="2">
      <t>ゼイモク</t>
    </rPh>
    <rPh sb="2" eb="3">
      <t>トウ</t>
    </rPh>
    <phoneticPr fontId="3"/>
  </si>
  <si>
    <t>本税</t>
    <rPh sb="0" eb="1">
      <t>ホン</t>
    </rPh>
    <rPh sb="1" eb="2">
      <t>ゼイ</t>
    </rPh>
    <phoneticPr fontId="3"/>
  </si>
  <si>
    <t>延滞金</t>
    <rPh sb="0" eb="3">
      <t>エンタイキン</t>
    </rPh>
    <phoneticPr fontId="3"/>
  </si>
  <si>
    <t>督促手数料</t>
    <rPh sb="0" eb="2">
      <t>トクソク</t>
    </rPh>
    <rPh sb="2" eb="5">
      <t>テスウリョウ</t>
    </rPh>
    <phoneticPr fontId="3"/>
  </si>
  <si>
    <t>納付金額</t>
    <rPh sb="0" eb="2">
      <t>ノウフ</t>
    </rPh>
    <rPh sb="2" eb="4">
      <t>キンガク</t>
    </rPh>
    <phoneticPr fontId="3"/>
  </si>
  <si>
    <t>町県民税</t>
    <rPh sb="0" eb="1">
      <t>チョウ</t>
    </rPh>
    <rPh sb="1" eb="4">
      <t>ケンミンゼイ</t>
    </rPh>
    <phoneticPr fontId="3"/>
  </si>
  <si>
    <t>固定資産税</t>
    <rPh sb="0" eb="2">
      <t>コテイ</t>
    </rPh>
    <rPh sb="2" eb="5">
      <t>シサンゼイ</t>
    </rPh>
    <phoneticPr fontId="3"/>
  </si>
  <si>
    <t>介護保険料</t>
    <rPh sb="0" eb="2">
      <t>カイゴ</t>
    </rPh>
    <rPh sb="2" eb="5">
      <t>ホケンリョウ</t>
    </rPh>
    <phoneticPr fontId="3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</si>
  <si>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3"/>
  </si>
  <si>
    <t>下水道使用料</t>
    <rPh sb="0" eb="3">
      <t>ゲスイドウ</t>
    </rPh>
    <rPh sb="3" eb="6">
      <t>シヨウリョウ</t>
    </rPh>
    <phoneticPr fontId="3"/>
  </si>
  <si>
    <t>No.</t>
    <phoneticPr fontId="3"/>
  </si>
  <si>
    <t>振替科目</t>
    <rPh sb="0" eb="2">
      <t>フリカエ</t>
    </rPh>
    <rPh sb="2" eb="4">
      <t>カモク</t>
    </rPh>
    <phoneticPr fontId="3"/>
  </si>
  <si>
    <t>保育所保育料</t>
    <rPh sb="0" eb="2">
      <t>ホイク</t>
    </rPh>
    <rPh sb="2" eb="3">
      <t>ショ</t>
    </rPh>
    <rPh sb="3" eb="6">
      <t>ホイクリョウ</t>
    </rPh>
    <phoneticPr fontId="3"/>
  </si>
  <si>
    <t>振替件数</t>
    <rPh sb="0" eb="2">
      <t>フリカエ</t>
    </rPh>
    <rPh sb="2" eb="4">
      <t>ケンスウ</t>
    </rPh>
    <phoneticPr fontId="3"/>
  </si>
  <si>
    <t>振替金額</t>
    <rPh sb="0" eb="2">
      <t>フリカエ</t>
    </rPh>
    <rPh sb="2" eb="4">
      <t>キンガク</t>
    </rPh>
    <phoneticPr fontId="3"/>
  </si>
  <si>
    <t>一般会計</t>
    <rPh sb="0" eb="2">
      <t>イッパン</t>
    </rPh>
    <rPh sb="2" eb="4">
      <t>カイケイ</t>
    </rPh>
    <phoneticPr fontId="3"/>
  </si>
  <si>
    <t>国保会計</t>
    <rPh sb="0" eb="2">
      <t>コクホ</t>
    </rPh>
    <rPh sb="2" eb="4">
      <t>カイケイ</t>
    </rPh>
    <phoneticPr fontId="3"/>
  </si>
  <si>
    <t>介護保険会計</t>
    <rPh sb="0" eb="2">
      <t>カイゴ</t>
    </rPh>
    <rPh sb="2" eb="4">
      <t>ホケン</t>
    </rPh>
    <rPh sb="4" eb="6">
      <t>カイケイ</t>
    </rPh>
    <phoneticPr fontId="3"/>
  </si>
  <si>
    <t>高齢者会計</t>
    <rPh sb="0" eb="3">
      <t>コウレイシャ</t>
    </rPh>
    <rPh sb="3" eb="5">
      <t>カイケイ</t>
    </rPh>
    <phoneticPr fontId="3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</si>
  <si>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3"/>
  </si>
  <si>
    <t>下水道会計</t>
    <rPh sb="0" eb="3">
      <t>ゲスイドウ</t>
    </rPh>
    <rPh sb="3" eb="5">
      <t>カイケイ</t>
    </rPh>
    <phoneticPr fontId="3"/>
  </si>
  <si>
    <t>★ﾃﾞｰﾀの入力規則表示用</t>
    <rPh sb="6" eb="8">
      <t>ニュウリョク</t>
    </rPh>
    <rPh sb="8" eb="10">
      <t>キソク</t>
    </rPh>
    <rPh sb="10" eb="13">
      <t>ヒョウジヨウ</t>
    </rPh>
    <phoneticPr fontId="3"/>
  </si>
  <si>
    <t>清水町指定又は収納代理等金融機関名</t>
    <rPh sb="0" eb="2">
      <t>シミズ</t>
    </rPh>
    <rPh sb="2" eb="3">
      <t>チョウ</t>
    </rPh>
    <rPh sb="3" eb="5">
      <t>シテイ</t>
    </rPh>
    <rPh sb="5" eb="6">
      <t>マタ</t>
    </rPh>
    <rPh sb="7" eb="9">
      <t>シュウノウ</t>
    </rPh>
    <rPh sb="9" eb="12">
      <t>ダイリナド</t>
    </rPh>
    <rPh sb="12" eb="14">
      <t>キンユウ</t>
    </rPh>
    <rPh sb="14" eb="16">
      <t>キカン</t>
    </rPh>
    <rPh sb="16" eb="17">
      <t>メイ</t>
    </rPh>
    <phoneticPr fontId="3"/>
  </si>
  <si>
    <t>日計日</t>
    <rPh sb="0" eb="2">
      <t>ニッケイ</t>
    </rPh>
    <rPh sb="2" eb="3">
      <t>ヒ</t>
    </rPh>
    <phoneticPr fontId="3"/>
  </si>
  <si>
    <t>一般会計</t>
    <rPh sb="0" eb="2">
      <t>イッパン</t>
    </rPh>
    <rPh sb="2" eb="4">
      <t>カイケイ</t>
    </rPh>
    <phoneticPr fontId="3"/>
  </si>
  <si>
    <t>国保会計</t>
    <rPh sb="0" eb="2">
      <t>コクホ</t>
    </rPh>
    <rPh sb="2" eb="4">
      <t>カイケイ</t>
    </rPh>
    <phoneticPr fontId="3"/>
  </si>
  <si>
    <t>介護保険会計</t>
    <rPh sb="0" eb="2">
      <t>カイゴ</t>
    </rPh>
    <rPh sb="2" eb="4">
      <t>ホケン</t>
    </rPh>
    <rPh sb="4" eb="6">
      <t>カイケイ</t>
    </rPh>
    <phoneticPr fontId="3"/>
  </si>
  <si>
    <t>高齢者会計</t>
    <rPh sb="0" eb="3">
      <t>コウレイシャ</t>
    </rPh>
    <rPh sb="3" eb="5">
      <t>カイケイ</t>
    </rPh>
    <phoneticPr fontId="3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</si>
  <si>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3"/>
  </si>
  <si>
    <t>下水道会計</t>
    <rPh sb="0" eb="3">
      <t>ゲスイドウ</t>
    </rPh>
    <rPh sb="3" eb="5">
      <t>カイケイ</t>
    </rPh>
    <phoneticPr fontId="3"/>
  </si>
  <si>
    <t>土地取得会計</t>
    <rPh sb="0" eb="6">
      <t>トチシュトクカイケイ</t>
    </rPh>
    <phoneticPr fontId="3"/>
  </si>
  <si>
    <t>回出金</t>
    <rPh sb="0" eb="1">
      <t>カイ</t>
    </rPh>
    <rPh sb="1" eb="3">
      <t>シュッキン</t>
    </rPh>
    <phoneticPr fontId="3"/>
  </si>
  <si>
    <t>前日残</t>
    <rPh sb="0" eb="2">
      <t>ゼンジツ</t>
    </rPh>
    <rPh sb="2" eb="3">
      <t>ザン</t>
    </rPh>
    <phoneticPr fontId="3"/>
  </si>
  <si>
    <t>入金</t>
    <rPh sb="0" eb="2">
      <t>ニュウキン</t>
    </rPh>
    <phoneticPr fontId="3"/>
  </si>
  <si>
    <t>下水道使用料口座振替分</t>
    <rPh sb="0" eb="3">
      <t>ゲスイドウ</t>
    </rPh>
    <rPh sb="3" eb="6">
      <t>シヨウリョウ</t>
    </rPh>
    <rPh sb="6" eb="8">
      <t>コウザ</t>
    </rPh>
    <rPh sb="8" eb="10">
      <t>フリカエ</t>
    </rPh>
    <rPh sb="10" eb="11">
      <t>ブン</t>
    </rPh>
    <phoneticPr fontId="3"/>
  </si>
  <si>
    <t>残高</t>
    <rPh sb="0" eb="2">
      <t>ザンダカ</t>
    </rPh>
    <phoneticPr fontId="3"/>
  </si>
  <si>
    <t>提出日</t>
    <rPh sb="0" eb="2">
      <t>テイシュツ</t>
    </rPh>
    <rPh sb="2" eb="3">
      <t>ビ</t>
    </rPh>
    <phoneticPr fontId="3"/>
  </si>
  <si>
    <t>←前日にしたい場合は「-1」を明日にしたい場合は「1」を入力</t>
    <rPh sb="1" eb="3">
      <t>ゼンジツ</t>
    </rPh>
    <rPh sb="7" eb="9">
      <t>バアイ</t>
    </rPh>
    <rPh sb="15" eb="17">
      <t>アシタ</t>
    </rPh>
    <rPh sb="21" eb="23">
      <t>バアイ</t>
    </rPh>
    <rPh sb="28" eb="30">
      <t>ニュウリョク</t>
    </rPh>
    <phoneticPr fontId="3"/>
  </si>
  <si>
    <t>心身扶養共済掛金</t>
    <rPh sb="0" eb="2">
      <t>シンシン</t>
    </rPh>
    <rPh sb="2" eb="4">
      <t>フヨウ</t>
    </rPh>
    <rPh sb="4" eb="6">
      <t>キョウサイ</t>
    </rPh>
    <rPh sb="6" eb="8">
      <t>カケキン</t>
    </rPh>
    <phoneticPr fontId="3"/>
  </si>
  <si>
    <t>生活保護費</t>
    <rPh sb="0" eb="2">
      <t>セイカツ</t>
    </rPh>
    <rPh sb="2" eb="4">
      <t>ホゴ</t>
    </rPh>
    <rPh sb="4" eb="5">
      <t>ヒ</t>
    </rPh>
    <phoneticPr fontId="3"/>
  </si>
  <si>
    <t>休日日数調整</t>
    <rPh sb="0" eb="2">
      <t>キュウジツ</t>
    </rPh>
    <rPh sb="2" eb="4">
      <t>ニッスウ</t>
    </rPh>
    <rPh sb="4" eb="6">
      <t>チョウセイ</t>
    </rPh>
    <phoneticPr fontId="3"/>
  </si>
  <si>
    <t>１　設定シートの水色セルに金融機関名＆支店名を入力する。</t>
    <rPh sb="2" eb="4">
      <t>セッテイ</t>
    </rPh>
    <rPh sb="8" eb="10">
      <t>ミズイロ</t>
    </rPh>
    <rPh sb="13" eb="15">
      <t>キンユウ</t>
    </rPh>
    <rPh sb="15" eb="17">
      <t>キカン</t>
    </rPh>
    <rPh sb="17" eb="18">
      <t>メイ</t>
    </rPh>
    <rPh sb="19" eb="22">
      <t>シテンメイ</t>
    </rPh>
    <rPh sb="23" eb="25">
      <t>ニュウリョク</t>
    </rPh>
    <phoneticPr fontId="3"/>
  </si>
  <si>
    <t>２　日計日＆残高シートに集計した日及び提出予定日の日数調整日を入力する。</t>
    <rPh sb="2" eb="4">
      <t>ニッケイ</t>
    </rPh>
    <rPh sb="4" eb="5">
      <t>ヒ</t>
    </rPh>
    <rPh sb="6" eb="8">
      <t>ザンダカ</t>
    </rPh>
    <rPh sb="12" eb="14">
      <t>シュウケイ</t>
    </rPh>
    <rPh sb="16" eb="17">
      <t>ヒ</t>
    </rPh>
    <rPh sb="17" eb="18">
      <t>オヨ</t>
    </rPh>
    <rPh sb="19" eb="21">
      <t>テイシュツ</t>
    </rPh>
    <rPh sb="21" eb="23">
      <t>ヨテイ</t>
    </rPh>
    <rPh sb="23" eb="24">
      <t>ビ</t>
    </rPh>
    <rPh sb="25" eb="27">
      <t>ニッスウ</t>
    </rPh>
    <rPh sb="27" eb="30">
      <t>チョウセイビ</t>
    </rPh>
    <rPh sb="31" eb="33">
      <t>ニュウリョク</t>
    </rPh>
    <phoneticPr fontId="3"/>
  </si>
  <si>
    <t>３　前日残高に金額を入力(前日のファイルから値をコピー)する。</t>
    <rPh sb="2" eb="4">
      <t>ゼンジツ</t>
    </rPh>
    <rPh sb="4" eb="6">
      <t>ザンダカ</t>
    </rPh>
    <rPh sb="7" eb="9">
      <t>キンガク</t>
    </rPh>
    <rPh sb="10" eb="12">
      <t>ニュウリョク</t>
    </rPh>
    <rPh sb="13" eb="15">
      <t>ゼンジツ</t>
    </rPh>
    <rPh sb="22" eb="23">
      <t>アタイ</t>
    </rPh>
    <phoneticPr fontId="3"/>
  </si>
  <si>
    <t>４　口座振替引き落とし金額を口座振替分シートに入力する。</t>
    <rPh sb="2" eb="4">
      <t>コウザ</t>
    </rPh>
    <rPh sb="4" eb="6">
      <t>フリカエ</t>
    </rPh>
    <rPh sb="6" eb="7">
      <t>ヒ</t>
    </rPh>
    <rPh sb="8" eb="9">
      <t>オ</t>
    </rPh>
    <rPh sb="11" eb="13">
      <t>キンガク</t>
    </rPh>
    <rPh sb="14" eb="16">
      <t>コウザ</t>
    </rPh>
    <rPh sb="16" eb="18">
      <t>フリカエ</t>
    </rPh>
    <rPh sb="18" eb="19">
      <t>ブン</t>
    </rPh>
    <rPh sb="23" eb="25">
      <t>ニュウリョク</t>
    </rPh>
    <phoneticPr fontId="3"/>
  </si>
  <si>
    <t>５　各会計シートの右側の表に納付書を１枚づつ入力する。(件数と金額が左側の表に集計される)</t>
    <rPh sb="2" eb="3">
      <t>カク</t>
    </rPh>
    <rPh sb="3" eb="5">
      <t>カイケイ</t>
    </rPh>
    <rPh sb="9" eb="11">
      <t>ミギガワ</t>
    </rPh>
    <rPh sb="12" eb="13">
      <t>ヒョウ</t>
    </rPh>
    <rPh sb="14" eb="17">
      <t>ノウフショ</t>
    </rPh>
    <rPh sb="19" eb="20">
      <t>マイ</t>
    </rPh>
    <rPh sb="22" eb="24">
      <t>ニュウリョク</t>
    </rPh>
    <rPh sb="28" eb="30">
      <t>ケンスウ</t>
    </rPh>
    <rPh sb="31" eb="33">
      <t>キンガク</t>
    </rPh>
    <rPh sb="34" eb="36">
      <t>ヒダリガワ</t>
    </rPh>
    <rPh sb="37" eb="38">
      <t>ヒョウ</t>
    </rPh>
    <rPh sb="39" eb="41">
      <t>シュウケイ</t>
    </rPh>
    <phoneticPr fontId="3"/>
  </si>
  <si>
    <t>入力マニュアル</t>
    <rPh sb="0" eb="2">
      <t>ニュウリョク</t>
    </rPh>
    <phoneticPr fontId="3"/>
  </si>
  <si>
    <t>６　右側の表や口座振替分シートにデータ入力せずに、左側の表の計算式を無視して直接数値を入力する事も可能です。</t>
    <rPh sb="2" eb="4">
      <t>ミギガワ</t>
    </rPh>
    <rPh sb="5" eb="6">
      <t>ヒョウ</t>
    </rPh>
    <rPh sb="7" eb="12">
      <t>コウザフリカエブン</t>
    </rPh>
    <rPh sb="19" eb="21">
      <t>ニュウリョク</t>
    </rPh>
    <rPh sb="25" eb="26">
      <t>ヒダリ</t>
    </rPh>
    <rPh sb="26" eb="27">
      <t>ガワ</t>
    </rPh>
    <rPh sb="28" eb="29">
      <t>ヒョウ</t>
    </rPh>
    <rPh sb="30" eb="33">
      <t>ケイサンシキ</t>
    </rPh>
    <rPh sb="34" eb="36">
      <t>ムシ</t>
    </rPh>
    <rPh sb="38" eb="40">
      <t>チョクセツ</t>
    </rPh>
    <rPh sb="40" eb="42">
      <t>スウチ</t>
    </rPh>
    <rPh sb="43" eb="45">
      <t>ニュウリョク</t>
    </rPh>
    <rPh sb="47" eb="48">
      <t>コト</t>
    </rPh>
    <rPh sb="49" eb="51">
      <t>カノウ</t>
    </rPh>
    <phoneticPr fontId="3"/>
  </si>
  <si>
    <t>７　データ入力後【印刷】出納日報シートを印刷してください。</t>
    <rPh sb="5" eb="7">
      <t>ニュウリョク</t>
    </rPh>
    <rPh sb="7" eb="8">
      <t>ゴ</t>
    </rPh>
    <rPh sb="9" eb="11">
      <t>インサツ</t>
    </rPh>
    <rPh sb="12" eb="14">
      <t>スイトウ</t>
    </rPh>
    <rPh sb="14" eb="16">
      <t>ニッポウ</t>
    </rPh>
    <rPh sb="20" eb="22">
      <t>インサツ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</si>
</sst>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分&quot;;@"/>
    <numFmt numFmtId="177" formatCode="#,##0&quot;円&quot;"/>
    <numFmt numFmtId="178" formatCode="#,##0&quot;件&quot;"/>
    <numFmt numFmtId="179" formatCode="[$-F800]dddd\,\ mmmm\ dd\,\ yyyy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22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mediumGray">
        <fgColor theme="0"/>
        <bgColor rgb="FFCCECFF"/>
      </patternFill>
    </fill>
    <fill>
      <patternFill patternType="mediumGray">
        <fgColor theme="0"/>
        <bgColor rgb="FFFFCCFF"/>
      </patternFill>
    </fill>
    <fill>
      <patternFill patternType="mediumGray">
        <fgColor theme="0"/>
        <bgColor rgb="FFFFFFCC"/>
      </patternFill>
    </fill>
    <fill>
      <patternFill patternType="mediumGray">
        <fgColor theme="0"/>
        <bgColor rgb="FFFFCCCC"/>
      </patternFill>
    </fill>
    <fill>
      <patternFill patternType="mediumGray">
        <fgColor theme="0"/>
        <bgColor rgb="FFCCCCFF"/>
      </patternFill>
    </fill>
    <fill>
      <patternFill patternType="mediumGray">
        <fgColor theme="0"/>
        <bgColor rgb="FFCCFFCC"/>
      </patternFill>
    </fill>
    <fill>
      <patternFill patternType="mediumGray">
        <fgColor theme="0"/>
        <bgColor rgb="FF00B0F0"/>
      </patternFill>
    </fill>
    <fill>
      <patternFill patternType="mediumGray">
        <fgColor theme="0"/>
        <bgColor rgb="FFFF9900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176" fontId="4" fillId="0" borderId="0" xfId="0" applyNumberFormat="1" applyFont="1" applyAlignment="1">
      <alignment horizontal="distributed" vertical="center" indent="2"/>
    </xf>
    <xf numFmtId="176" fontId="4" fillId="0" borderId="1" xfId="0" applyNumberFormat="1" applyFont="1" applyBorder="1" applyAlignment="1">
      <alignment horizontal="distributed" vertical="center" indent="2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 applyProtection="1">
      <alignment vertical="center" shrinkToFit="1"/>
      <protection locked="0"/>
    </xf>
    <xf numFmtId="178" fontId="6" fillId="0" borderId="16" xfId="0" applyNumberFormat="1" applyFont="1" applyBorder="1" applyAlignment="1" applyProtection="1">
      <alignment vertical="center" shrinkToFit="1"/>
      <protection locked="0"/>
    </xf>
    <xf numFmtId="0" fontId="6" fillId="0" borderId="17" xfId="0" applyFont="1" applyBorder="1" applyAlignment="1" applyProtection="1">
      <alignment vertical="center" shrinkToFit="1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6" fillId="0" borderId="0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6" fillId="0" borderId="20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 shrinkToFit="1"/>
    </xf>
    <xf numFmtId="177" fontId="6" fillId="0" borderId="0" xfId="0" applyNumberFormat="1" applyFont="1" applyBorder="1" applyAlignment="1" applyProtection="1">
      <alignment horizontal="right" vertical="center" shrinkToFit="1"/>
      <protection locked="0"/>
    </xf>
    <xf numFmtId="0" fontId="6" fillId="0" borderId="24" xfId="0" applyFont="1" applyBorder="1" applyAlignment="1" applyProtection="1">
      <alignment vertical="center" shrinkToFit="1"/>
      <protection locked="0"/>
    </xf>
    <xf numFmtId="0" fontId="6" fillId="0" borderId="25" xfId="0" applyFont="1" applyBorder="1" applyAlignment="1" applyProtection="1">
      <alignment vertical="center" shrinkToFit="1"/>
      <protection locked="0"/>
    </xf>
    <xf numFmtId="0" fontId="2" fillId="0" borderId="27" xfId="0" applyFont="1" applyBorder="1" applyAlignment="1">
      <alignment horizontal="center" vertical="center" shrinkToFit="1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8" xfId="0" applyFont="1" applyBorder="1" applyAlignment="1" applyProtection="1">
      <alignment vertical="center" shrinkToFit="1"/>
      <protection locked="0"/>
    </xf>
    <xf numFmtId="177" fontId="6" fillId="0" borderId="1" xfId="0" applyNumberFormat="1" applyFont="1" applyBorder="1" applyAlignment="1" applyProtection="1">
      <alignment horizontal="right"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6" fillId="0" borderId="26" xfId="0" applyFont="1" applyBorder="1" applyAlignment="1" applyProtection="1">
      <alignment vertical="center" shrinkToFit="1"/>
      <protection locked="0"/>
    </xf>
    <xf numFmtId="0" fontId="6" fillId="0" borderId="29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0" xfId="0" applyNumberFormat="1" applyAlignment="1">
      <alignment vertical="center"/>
    </xf>
    <xf numFmtId="38" fontId="0" fillId="0" borderId="0" xfId="1" applyFont="1">
      <alignment vertical="center"/>
    </xf>
    <xf numFmtId="178" fontId="6" fillId="0" borderId="0" xfId="0" applyNumberFormat="1" applyFont="1" applyBorder="1" applyAlignment="1" applyProtection="1">
      <alignment horizontal="right" vertical="center" shrinkToFit="1"/>
      <protection locked="0"/>
    </xf>
    <xf numFmtId="178" fontId="6" fillId="0" borderId="16" xfId="0" applyNumberFormat="1" applyFont="1" applyBorder="1" applyAlignment="1" applyProtection="1">
      <alignment horizontal="right" vertical="center" shrinkToFit="1"/>
      <protection locked="0"/>
    </xf>
    <xf numFmtId="38" fontId="0" fillId="0" borderId="0" xfId="0" applyNumberFormat="1" applyFont="1">
      <alignment vertical="center"/>
    </xf>
    <xf numFmtId="0" fontId="9" fillId="0" borderId="0" xfId="0" applyFont="1" applyBorder="1" applyAlignment="1" applyProtection="1">
      <alignment vertical="center"/>
      <protection locked="0"/>
    </xf>
    <xf numFmtId="178" fontId="6" fillId="0" borderId="24" xfId="0" applyNumberFormat="1" applyFont="1" applyBorder="1" applyAlignment="1" applyProtection="1">
      <alignment horizontal="right" vertical="center" shrinkToFit="1"/>
      <protection locked="0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 shrinkToFit="1"/>
    </xf>
    <xf numFmtId="38" fontId="0" fillId="0" borderId="0" xfId="1" applyFont="1" applyFill="1" applyAlignment="1">
      <alignment vertical="center"/>
    </xf>
    <xf numFmtId="3" fontId="0" fillId="0" borderId="0" xfId="0" applyNumberFormat="1">
      <alignment vertical="center"/>
    </xf>
    <xf numFmtId="38" fontId="0" fillId="0" borderId="0" xfId="1" applyFont="1" applyAlignment="1">
      <alignment vertical="center" shrinkToFit="1"/>
    </xf>
    <xf numFmtId="38" fontId="0" fillId="0" borderId="0" xfId="0" applyNumberFormat="1" applyFont="1" applyAlignment="1">
      <alignment vertical="center" shrinkToFit="1"/>
    </xf>
    <xf numFmtId="38" fontId="0" fillId="0" borderId="0" xfId="1" applyNumberFormat="1" applyFont="1" applyAlignment="1">
      <alignment vertical="center" shrinkToFit="1"/>
    </xf>
    <xf numFmtId="38" fontId="0" fillId="0" borderId="0" xfId="1" applyNumberFormat="1" applyFont="1">
      <alignment vertical="center"/>
    </xf>
    <xf numFmtId="0" fontId="0" fillId="0" borderId="30" xfId="0" applyBorder="1">
      <alignment vertical="center"/>
    </xf>
    <xf numFmtId="0" fontId="0" fillId="3" borderId="30" xfId="0" applyFill="1" applyBorder="1">
      <alignment vertical="center"/>
    </xf>
    <xf numFmtId="3" fontId="0" fillId="4" borderId="30" xfId="0" applyNumberFormat="1" applyFill="1" applyBorder="1">
      <alignment vertical="center"/>
    </xf>
    <xf numFmtId="3" fontId="0" fillId="5" borderId="30" xfId="0" applyNumberFormat="1" applyFill="1" applyBorder="1">
      <alignment vertical="center"/>
    </xf>
    <xf numFmtId="3" fontId="0" fillId="6" borderId="30" xfId="0" applyNumberFormat="1" applyFill="1" applyBorder="1">
      <alignment vertical="center"/>
    </xf>
    <xf numFmtId="3" fontId="0" fillId="7" borderId="30" xfId="0" applyNumberFormat="1" applyFill="1" applyBorder="1">
      <alignment vertical="center"/>
    </xf>
    <xf numFmtId="3" fontId="0" fillId="8" borderId="30" xfId="0" applyNumberFormat="1" applyFill="1" applyBorder="1">
      <alignment vertical="center"/>
    </xf>
    <xf numFmtId="3" fontId="0" fillId="9" borderId="30" xfId="0" applyNumberFormat="1" applyFill="1" applyBorder="1">
      <alignment vertical="center"/>
    </xf>
    <xf numFmtId="38" fontId="0" fillId="10" borderId="30" xfId="1" applyFont="1" applyFill="1" applyBorder="1">
      <alignment vertical="center"/>
    </xf>
    <xf numFmtId="0" fontId="12" fillId="11" borderId="30" xfId="0" applyFont="1" applyFill="1" applyBorder="1">
      <alignment vertical="center"/>
    </xf>
    <xf numFmtId="0" fontId="11" fillId="11" borderId="30" xfId="0" applyFont="1" applyFill="1" applyBorder="1">
      <alignment vertical="center"/>
    </xf>
    <xf numFmtId="3" fontId="13" fillId="4" borderId="30" xfId="0" applyNumberFormat="1" applyFont="1" applyFill="1" applyBorder="1">
      <alignment vertical="center"/>
    </xf>
    <xf numFmtId="3" fontId="13" fillId="5" borderId="30" xfId="0" applyNumberFormat="1" applyFont="1" applyFill="1" applyBorder="1">
      <alignment vertical="center"/>
    </xf>
    <xf numFmtId="3" fontId="13" fillId="6" borderId="30" xfId="0" applyNumberFormat="1" applyFont="1" applyFill="1" applyBorder="1">
      <alignment vertical="center"/>
    </xf>
    <xf numFmtId="3" fontId="13" fillId="7" borderId="30" xfId="0" applyNumberFormat="1" applyFont="1" applyFill="1" applyBorder="1">
      <alignment vertical="center"/>
    </xf>
    <xf numFmtId="3" fontId="13" fillId="8" borderId="30" xfId="0" applyNumberFormat="1" applyFont="1" applyFill="1" applyBorder="1">
      <alignment vertical="center"/>
    </xf>
    <xf numFmtId="3" fontId="13" fillId="9" borderId="30" xfId="0" applyNumberFormat="1" applyFont="1" applyFill="1" applyBorder="1">
      <alignment vertical="center"/>
    </xf>
    <xf numFmtId="38" fontId="13" fillId="10" borderId="30" xfId="1" applyFont="1" applyFill="1" applyBorder="1">
      <alignment vertical="center"/>
    </xf>
    <xf numFmtId="0" fontId="13" fillId="3" borderId="30" xfId="0" applyFont="1" applyFill="1" applyBorder="1">
      <alignment vertical="center"/>
    </xf>
    <xf numFmtId="3" fontId="0" fillId="0" borderId="30" xfId="0" applyNumberFormat="1" applyFill="1" applyBorder="1">
      <alignment vertical="center"/>
    </xf>
    <xf numFmtId="38" fontId="0" fillId="0" borderId="30" xfId="1" applyFont="1" applyFill="1" applyBorder="1">
      <alignment vertical="center"/>
    </xf>
    <xf numFmtId="179" fontId="0" fillId="3" borderId="30" xfId="0" applyNumberFormat="1" applyFill="1" applyBorder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31" fontId="4" fillId="0" borderId="0" xfId="0" applyNumberFormat="1" applyFont="1" applyAlignment="1">
      <alignment horizontal="distributed" vertical="center" indent="2"/>
    </xf>
    <xf numFmtId="31" fontId="4" fillId="0" borderId="1" xfId="0" applyNumberFormat="1" applyFont="1" applyBorder="1" applyAlignment="1">
      <alignment horizontal="distributed" vertical="center" indent="2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177" fontId="2" fillId="0" borderId="9" xfId="1" applyNumberFormat="1" applyFont="1" applyFill="1" applyBorder="1" applyAlignment="1" applyProtection="1">
      <alignment horizontal="right" vertical="center" shrinkToFit="1"/>
      <protection locked="0"/>
    </xf>
    <xf numFmtId="177" fontId="2" fillId="0" borderId="1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1" xfId="1" applyNumberFormat="1" applyFont="1" applyFill="1" applyBorder="1" applyAlignment="1" applyProtection="1">
      <alignment horizontal="right" vertical="center" shrinkToFit="1"/>
      <protection locked="0"/>
    </xf>
    <xf numFmtId="177" fontId="2" fillId="0" borderId="11" xfId="1" applyNumberFormat="1" applyFont="1" applyFill="1" applyBorder="1" applyAlignment="1" applyProtection="1">
      <alignment horizontal="right" vertical="center" shrinkToFit="1"/>
      <protection locked="0"/>
    </xf>
    <xf numFmtId="177" fontId="2" fillId="0" borderId="9" xfId="1" applyNumberFormat="1" applyFont="1" applyFill="1" applyBorder="1" applyAlignment="1">
      <alignment horizontal="right" vertical="center" shrinkToFit="1"/>
    </xf>
    <xf numFmtId="177" fontId="2" fillId="0" borderId="10" xfId="1" applyNumberFormat="1" applyFont="1" applyFill="1" applyBorder="1" applyAlignment="1">
      <alignment horizontal="right" vertical="center" shrinkToFit="1"/>
    </xf>
    <xf numFmtId="177" fontId="2" fillId="0" borderId="12" xfId="1" applyNumberFormat="1" applyFont="1" applyFill="1" applyBorder="1" applyAlignment="1">
      <alignment horizontal="right" vertical="center" shrinkToFit="1"/>
    </xf>
    <xf numFmtId="177" fontId="2" fillId="0" borderId="13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2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177" fontId="2" fillId="0" borderId="9" xfId="1" applyNumberFormat="1" applyFont="1" applyBorder="1" applyAlignment="1">
      <alignment horizontal="right" vertical="center" shrinkToFit="1"/>
    </xf>
    <xf numFmtId="177" fontId="2" fillId="0" borderId="10" xfId="1" applyNumberFormat="1" applyFont="1" applyBorder="1" applyAlignment="1">
      <alignment horizontal="right" vertical="center" shrinkToFit="1"/>
    </xf>
    <xf numFmtId="177" fontId="2" fillId="0" borderId="12" xfId="1" applyNumberFormat="1" applyFont="1" applyBorder="1" applyAlignment="1">
      <alignment horizontal="right" vertical="center" shrinkToFit="1"/>
    </xf>
    <xf numFmtId="177" fontId="2" fillId="0" borderId="13" xfId="1" applyNumberFormat="1" applyFont="1" applyBorder="1" applyAlignment="1">
      <alignment horizontal="right" vertical="center" shrinkToFit="1"/>
    </xf>
    <xf numFmtId="177" fontId="0" fillId="0" borderId="10" xfId="1" applyNumberFormat="1" applyFont="1" applyBorder="1" applyAlignment="1">
      <alignment horizontal="right" vertical="center" shrinkToFit="1"/>
    </xf>
    <xf numFmtId="177" fontId="0" fillId="0" borderId="12" xfId="1" applyNumberFormat="1" applyFont="1" applyBorder="1" applyAlignment="1">
      <alignment horizontal="right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7" fontId="6" fillId="0" borderId="23" xfId="0" applyNumberFormat="1" applyFont="1" applyBorder="1" applyAlignment="1" applyProtection="1">
      <alignment horizontal="right" vertical="center" shrinkToFit="1"/>
      <protection locked="0"/>
    </xf>
    <xf numFmtId="177" fontId="2" fillId="0" borderId="11" xfId="1" applyNumberFormat="1" applyFont="1" applyBorder="1" applyAlignment="1">
      <alignment horizontal="right" vertical="center" shrinkToFit="1"/>
    </xf>
    <xf numFmtId="177" fontId="6" fillId="0" borderId="0" xfId="0" applyNumberFormat="1" applyFont="1" applyBorder="1" applyAlignment="1" applyProtection="1">
      <alignment horizontal="right" vertical="center" shrinkToFit="1"/>
      <protection locked="0"/>
    </xf>
    <xf numFmtId="179" fontId="10" fillId="0" borderId="0" xfId="0" applyNumberFormat="1" applyFont="1" applyBorder="1" applyAlignment="1" applyProtection="1">
      <alignment horizontal="distributed" vertical="center" indent="9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177" fontId="6" fillId="0" borderId="1" xfId="0" applyNumberFormat="1" applyFont="1" applyBorder="1" applyAlignment="1" applyProtection="1">
      <alignment horizontal="right" vertical="center" shrinkToFit="1"/>
      <protection locked="0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90">
    <dxf>
      <numFmt numFmtId="3" formatCode="#,##0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1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</dxf>
    <dxf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</dxf>
    <dxf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general" vertical="center" textRotation="0" wrapText="0" indent="0" justifyLastLine="0" shrinkToFit="1" readingOrder="0"/>
    </dxf>
    <dxf>
      <numFmt numFmtId="6" formatCode="#,##0;[Red]\-#,##0"/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</dxf>
    <dxf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</dxf>
    <dxf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general" vertical="center" textRotation="0" wrapText="0" indent="0" justifyLastLine="0" shrinkToFit="1" readingOrder="0"/>
    </dxf>
    <dxf>
      <numFmt numFmtId="6" formatCode="#,##0;[Red]\-#,##0"/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</dxf>
    <dxf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general" vertical="center" textRotation="0" wrapText="0" indent="0" justifyLastLine="0" shrinkToFit="1" readingOrder="0"/>
    </dxf>
    <dxf>
      <numFmt numFmtId="6" formatCode="#,##0;[Red]\-#,##0"/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</dxf>
    <dxf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</dxf>
    <dxf>
      <numFmt numFmtId="6" formatCode="#,##0;[Red]\-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</dxf>
    <dxf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</dxf>
    <dxf>
      <numFmt numFmtId="6" formatCode="#,##0;[Red]\-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1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</dxf>
    <dxf>
      <numFmt numFmtId="3" formatCode="#,##0"/>
    </dxf>
    <dxf>
      <numFmt numFmtId="3" formatCode="#,##0"/>
    </dxf>
  </dxfs>
  <tableStyles count="0" defaultTableStyle="TableStyleMedium2" defaultPivotStyle="PivotStyleLight16"/>
  <colors>
    <mruColors>
      <color rgb="FFFFCCFF"/>
      <color rgb="FFFF9900"/>
      <color rgb="FFCCECFF"/>
      <color rgb="FFCCFFCC"/>
      <color rgb="FFCCCCFF"/>
      <color rgb="FFFFCCCC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3" name="テーブル13" displayName="テーブル13" ref="A1:D9" totalsRowShown="0">
  <autoFilter ref="A1:D9"/>
  <tableColumns count="4">
    <tableColumn id="1" name="No.">
      <calculatedColumnFormula>ROW()-1</calculatedColumnFormula>
    </tableColumn>
    <tableColumn id="2" name="振替科目"/>
    <tableColumn id="3" name="振替件数" dataDxfId="89"/>
    <tableColumn id="4" name="振替金額" dataDxfId="8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テーブル5" displayName="テーブル5" ref="A1:F24" totalsRowCount="1">
  <autoFilter ref="A1:F23"/>
  <tableColumns count="6">
    <tableColumn id="1" name="No">
      <calculatedColumnFormula>+ROW()-1</calculatedColumnFormula>
    </tableColumn>
    <tableColumn id="2" name="ふりがな"/>
    <tableColumn id="3" name="備考"/>
    <tableColumn id="4" name="件数" totalsRowFunction="custom" dataDxfId="31" totalsRowDxfId="30" dataCellStyle="桁区切り">
      <calculatedColumnFormula>口座振替分!C1</calculatedColumnFormula>
      <totalsRowFormula>SUBTOTAL(109,D2:D23)</totalsRowFormula>
    </tableColumn>
    <tableColumn id="5" name="金額" totalsRowFunction="custom" dataDxfId="29" totalsRowDxfId="28" dataCellStyle="桁区切り">
      <calculatedColumnFormula>口座振替分!D1</calculatedColumnFormula>
      <totalsRowFormula>SUBTOTAL(109,E2:E23)</totalsRowFormula>
    </tableColumn>
    <tableColumn id="6" name="詳細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H1:L41" totalsRowCount="1" dataDxfId="27" dataCellStyle="桁区切り">
  <autoFilter ref="H1:L40"/>
  <tableColumns count="5">
    <tableColumn id="1" name="税目等" dataDxfId="26" totalsRowDxfId="25" dataCellStyle="桁区切り"/>
    <tableColumn id="2" name="本税" totalsRowFunction="sum" dataDxfId="24" totalsRowDxfId="23" dataCellStyle="桁区切り"/>
    <tableColumn id="3" name="延滞金" totalsRowFunction="sum" dataDxfId="22" totalsRowDxfId="21" dataCellStyle="桁区切り"/>
    <tableColumn id="4" name="督促手数料" totalsRowFunction="sum" dataDxfId="20" totalsRowDxfId="19" dataCellStyle="桁区切り"/>
    <tableColumn id="5" name="納付金額" totalsRowFunction="sum" dataDxfId="18" totalsRowDxfId="17" dataCellStyle="桁区切り">
      <calculatedColumnFormula>SUM(テーブル11[[#This Row],[税目等]:[督促手数料]])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6" name="テーブル6" displayName="テーブル6" ref="A1:F13" totalsRowCount="1">
  <autoFilter ref="A1:F12"/>
  <tableColumns count="6">
    <tableColumn id="1" name="No">
      <calculatedColumnFormula>+ROW()-1</calculatedColumnFormula>
    </tableColumn>
    <tableColumn id="2" name="ふりがな"/>
    <tableColumn id="3" name="備考"/>
    <tableColumn id="4" name="件数" totalsRowFunction="custom" dataDxfId="16" totalsRowDxfId="15" dataCellStyle="桁区切り">
      <calculatedColumnFormula>口座振替分!C5</calculatedColumnFormula>
      <totalsRowFormula>SUBTOTAL(109,D2:D12)</totalsRowFormula>
    </tableColumn>
    <tableColumn id="5" name="金額" totalsRowFunction="custom" dataDxfId="14" totalsRowDxfId="13" dataCellStyle="桁区切り">
      <calculatedColumnFormula>口座振替分!D5</calculatedColumnFormula>
      <totalsRowFormula>SUBTOTAL(109,E2:E12)</totalsRowFormula>
    </tableColumn>
    <tableColumn id="6" name="詳細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2" name="テーブル12" displayName="テーブル12" ref="H1:L41" totalsRowCount="1">
  <autoFilter ref="H1:L40"/>
  <tableColumns count="5">
    <tableColumn id="1" name="税目等"/>
    <tableColumn id="2" name="本税" totalsRowFunction="sum" dataDxfId="12" totalsRowDxfId="11"/>
    <tableColumn id="3" name="延滞金" totalsRowFunction="sum" dataDxfId="10" totalsRowDxfId="9"/>
    <tableColumn id="4" name="督促手数料" totalsRowFunction="sum" dataDxfId="8" totalsRowDxfId="7"/>
    <tableColumn id="5" name="納付金額" totalsRowFunction="sum" dataDxfId="6" totalsRowDxfId="5">
      <calculatedColumnFormula>SUM(テーブル12[[#This Row],[本税]:[督促手数料]])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テーブル1" displayName="テーブル1" ref="A1:F24" totalsRowCount="1">
  <autoFilter ref="A1:F23"/>
  <tableColumns count="6">
    <tableColumn id="5" name="No" dataDxfId="87" totalsRowDxfId="86">
      <calculatedColumnFormula>+ROW()-1</calculatedColumnFormula>
    </tableColumn>
    <tableColumn id="1" name="ふりがな" totalsRowDxfId="85"/>
    <tableColumn id="2" name="備考" totalsRowDxfId="84"/>
    <tableColumn id="3" name="件数" totalsRowFunction="sum" dataDxfId="83" totalsRowDxfId="82" dataCellStyle="桁区切り">
      <calculatedColumnFormula>COUNTIF(テーブル7[税目等],テーブル1[[#This Row],[備考]])</calculatedColumnFormula>
    </tableColumn>
    <tableColumn id="4" name="金額" totalsRowFunction="sum" dataDxfId="81" totalsRowDxfId="80" dataCellStyle="桁区切り">
      <calculatedColumnFormula>SUMIF(テーブル7[税目等],テーブル1[[#This Row],[備考]],テーブル7[本税])</calculatedColumnFormula>
    </tableColumn>
    <tableColumn id="6" name="詳細" totalsRowDxfId="7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" name="テーブル7" displayName="テーブル7" ref="H1:L1000" totalsRowCount="1" headerRowDxfId="78">
  <autoFilter ref="H1:L999"/>
  <tableColumns count="5">
    <tableColumn id="1" name="税目等" dataDxfId="77" totalsRowDxfId="4"/>
    <tableColumn id="2" name="本税" totalsRowFunction="sum" dataDxfId="76" totalsRowDxfId="3"/>
    <tableColumn id="3" name="延滞金" totalsRowFunction="count" dataDxfId="75" totalsRowDxfId="2"/>
    <tableColumn id="4" name="督促手数料" totalsRowFunction="count" dataDxfId="74" totalsRowDxfId="1"/>
    <tableColumn id="5" name="納付金額" totalsRowFunction="sum" dataDxfId="73" totalsRowDxfId="0">
      <calculatedColumnFormula>SUM(I2:K2)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テーブル2" displayName="テーブル2" ref="A1:F13" totalsRowCount="1">
  <autoFilter ref="A1:F12"/>
  <tableColumns count="6">
    <tableColumn id="1" name="No">
      <calculatedColumnFormula>+ROW()-1</calculatedColumnFormula>
    </tableColumn>
    <tableColumn id="2" name="ふりがな"/>
    <tableColumn id="3" name="備考"/>
    <tableColumn id="4" name="件数" totalsRowFunction="custom" dataDxfId="72" totalsRowDxfId="71" dataCellStyle="桁区切り">
      <calculatedColumnFormula>COUNTIF(テーブル8[税目等],テーブル2[[#This Row],[備考]])</calculatedColumnFormula>
      <totalsRowFormula>SUBTOTAL(109,D2:D12)</totalsRowFormula>
    </tableColumn>
    <tableColumn id="5" name="金額" totalsRowFunction="custom" dataDxfId="70" totalsRowDxfId="69" dataCellStyle="桁区切り">
      <calculatedColumnFormula>SUMIF(テーブル8[税目等],テーブル2[[#This Row],[備考]],テーブル8[本税])</calculatedColumnFormula>
      <totalsRowFormula>SUBTOTAL(109,E2:E12)</totalsRowFormula>
    </tableColumn>
    <tableColumn id="6" name="詳細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テーブル8" displayName="テーブル8" ref="H1:L41" totalsRowCount="1">
  <autoFilter ref="H1:L40"/>
  <tableColumns count="5">
    <tableColumn id="1" name="税目等"/>
    <tableColumn id="2" name="本税" totalsRowFunction="sum" dataDxfId="68" totalsRowDxfId="67"/>
    <tableColumn id="3" name="延滞金" totalsRowFunction="sum" dataDxfId="66" totalsRowDxfId="65"/>
    <tableColumn id="4" name="督促手数料" totalsRowFunction="sum" dataDxfId="64" totalsRowDxfId="63"/>
    <tableColumn id="5" name="納付金額" totalsRowFunction="sum" dataDxfId="62" totalsRowDxfId="61">
      <calculatedColumnFormula>SUM(テーブル8[[#This Row],[本税]:[督促手数料]])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3" name="テーブル3" displayName="テーブル3" ref="A1:F13" totalsRowCount="1">
  <autoFilter ref="A1:F12"/>
  <tableColumns count="6">
    <tableColumn id="1" name="No">
      <calculatedColumnFormula>+ROW()-1</calculatedColumnFormula>
    </tableColumn>
    <tableColumn id="2" name="ふりがな"/>
    <tableColumn id="3" name="備考"/>
    <tableColumn id="4" name="件数" totalsRowFunction="custom" dataDxfId="60" totalsRowDxfId="59" dataCellStyle="桁区切り">
      <calculatedColumnFormula>I13</calculatedColumnFormula>
      <totalsRowFormula>SUBTOTAL(109,D2:D12)</totalsRowFormula>
    </tableColumn>
    <tableColumn id="5" name="金額" totalsRowFunction="custom" dataDxfId="58" totalsRowDxfId="57" dataCellStyle="桁区切り">
      <calculatedColumnFormula>SUMIF(テーブル10[税目等],テーブル3[[#This Row],[備考]],テーブル10[本税])</calculatedColumnFormula>
      <totalsRowFormula>SUBTOTAL(109,E2:E12)</totalsRowFormula>
    </tableColumn>
    <tableColumn id="6" name="詳細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0" name="テーブル10" displayName="テーブル10" ref="H1:L41" totalsRowCount="1" dataDxfId="56" dataCellStyle="桁区切り">
  <autoFilter ref="H1:L40"/>
  <tableColumns count="5">
    <tableColumn id="1" name="税目等" dataDxfId="55" totalsRowDxfId="54" dataCellStyle="桁区切り"/>
    <tableColumn id="2" name="本税" totalsRowFunction="custom" dataDxfId="53" totalsRowDxfId="52" dataCellStyle="桁区切り">
      <totalsRowFormula>SUBTOTAL(109,I2:I40)</totalsRowFormula>
    </tableColumn>
    <tableColumn id="3" name="延滞金" totalsRowFunction="custom" dataDxfId="51" totalsRowDxfId="50" dataCellStyle="桁区切り">
      <totalsRowFormula>SUBTOTAL(109,J2:J40)</totalsRowFormula>
    </tableColumn>
    <tableColumn id="4" name="督促手数料" totalsRowFunction="custom" dataDxfId="49" totalsRowDxfId="48" dataCellStyle="桁区切り">
      <totalsRowFormula>SUBTOTAL(109,K2:K40)</totalsRowFormula>
    </tableColumn>
    <tableColumn id="5" name="納付金額" totalsRowFunction="sum" dataDxfId="47" totalsRowDxfId="46" dataCellStyle="桁区切り">
      <calculatedColumnFormula>SUM(テーブル10[[#This Row],[本税]:[督促手数料]])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4" name="テーブル4" displayName="テーブル4" ref="A1:F13" totalsRowCount="1">
  <autoFilter ref="A1:F12"/>
  <tableColumns count="6">
    <tableColumn id="1" name="No">
      <calculatedColumnFormula>+ROW()-1</calculatedColumnFormula>
    </tableColumn>
    <tableColumn id="2" name="ふりがな"/>
    <tableColumn id="3" name="備考"/>
    <tableColumn id="4" name="件数" totalsRowFunction="custom" dataDxfId="45" totalsRowDxfId="44" dataCellStyle="桁区切り">
      <calculatedColumnFormula>口座振替分!C8</calculatedColumnFormula>
      <totalsRowFormula>SUBTOTAL(109,D2:D12)</totalsRowFormula>
    </tableColumn>
    <tableColumn id="5" name="金額" totalsRowFunction="custom" totalsRowDxfId="43" dataCellStyle="桁区切り">
      <totalsRowFormula>SUBTOTAL(109,E2:E12)</totalsRowFormula>
    </tableColumn>
    <tableColumn id="6" name="詳細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H1:L41" totalsRowCount="1" dataDxfId="42" dataCellStyle="桁区切り">
  <autoFilter ref="H1:L40"/>
  <tableColumns count="5">
    <tableColumn id="1" name="税目等" dataDxfId="41" totalsRowDxfId="40" dataCellStyle="桁区切り"/>
    <tableColumn id="2" name="本税" totalsRowFunction="sum" dataDxfId="39" totalsRowDxfId="38" dataCellStyle="桁区切り"/>
    <tableColumn id="3" name="延滞金" totalsRowFunction="sum" dataDxfId="37" totalsRowDxfId="36" dataCellStyle="桁区切り"/>
    <tableColumn id="4" name="督促手数料" totalsRowFunction="sum" dataDxfId="35" totalsRowDxfId="34" dataCellStyle="桁区切り"/>
    <tableColumn id="5" name="納付金額" totalsRowFunction="sum" dataDxfId="33" totalsRowDxfId="32" dataCellStyle="桁区切り">
      <calculatedColumnFormula>SUM(テーブル9[[#This Row],[本税]:[督促手数料]])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90" zoomScaleNormal="90" workbookViewId="0">
      <selection activeCell="A3" sqref="A3:F4"/>
    </sheetView>
  </sheetViews>
  <sheetFormatPr defaultRowHeight="13.5"/>
  <cols>
    <col min="1" max="1" width="8.25" style="7" customWidth="1"/>
    <col min="2" max="2" width="0.625" style="7" customWidth="1"/>
    <col min="3" max="3" width="6.125" style="7" customWidth="1"/>
    <col min="4" max="4" width="6.125" style="1" customWidth="1"/>
    <col min="5" max="5" width="0.625" style="1" customWidth="1"/>
    <col min="6" max="7" width="6.125" style="1" customWidth="1"/>
    <col min="8" max="9" width="0.625" style="1" customWidth="1"/>
    <col min="10" max="10" width="5.625" style="1" customWidth="1"/>
    <col min="11" max="11" width="6.125" style="1" customWidth="1"/>
    <col min="12" max="13" width="0.625" style="1" customWidth="1"/>
    <col min="14" max="14" width="11.625" style="1" customWidth="1"/>
    <col min="15" max="16" width="0.625" style="1" customWidth="1"/>
    <col min="17" max="18" width="6.125" style="1" customWidth="1"/>
    <col min="19" max="20" width="0.625" style="1" customWidth="1"/>
    <col min="21" max="22" width="6.125" style="1" customWidth="1"/>
    <col min="23" max="24" width="0.625" style="1" customWidth="1"/>
    <col min="25" max="26" width="6.125" style="1" customWidth="1"/>
    <col min="27" max="27" width="0.875" style="1" customWidth="1"/>
    <col min="28" max="28" width="0.625" style="1" customWidth="1"/>
    <col min="29" max="30" width="6.125" style="1" customWidth="1"/>
    <col min="31" max="32" width="0.625" style="1" customWidth="1"/>
    <col min="33" max="33" width="4.375" style="1" customWidth="1"/>
    <col min="34" max="35" width="0.625" style="1" customWidth="1"/>
    <col min="36" max="37" width="6.125" style="1" customWidth="1"/>
    <col min="38" max="38" width="0.875" style="1" customWidth="1"/>
    <col min="39" max="16384" width="9" style="1"/>
  </cols>
  <sheetData>
    <row r="1" spans="1:38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</row>
    <row r="2" spans="1:38" ht="4.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</row>
    <row r="3" spans="1:38" ht="13.5" customHeight="1">
      <c r="A3" s="76">
        <f ca="1">'日計日＆残高'!B2</f>
        <v>44651</v>
      </c>
      <c r="B3" s="76"/>
      <c r="C3" s="76"/>
      <c r="D3" s="76"/>
      <c r="E3" s="76"/>
      <c r="F3" s="76"/>
      <c r="G3" s="2"/>
      <c r="J3" s="78" t="s">
        <v>1</v>
      </c>
      <c r="K3" s="78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J3" s="81"/>
      <c r="AK3" s="81"/>
    </row>
    <row r="4" spans="1:38" ht="15" thickBot="1">
      <c r="A4" s="77"/>
      <c r="B4" s="77"/>
      <c r="C4" s="77"/>
      <c r="D4" s="77"/>
      <c r="E4" s="77"/>
      <c r="F4" s="77"/>
      <c r="G4" s="3"/>
      <c r="H4" s="4"/>
      <c r="I4" s="4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4"/>
      <c r="AH4" s="5"/>
      <c r="AJ4" s="82"/>
      <c r="AK4" s="82"/>
    </row>
    <row r="5" spans="1:38" s="7" customFormat="1" ht="27.75" customHeight="1">
      <c r="A5" s="6"/>
      <c r="B5" s="83" t="s">
        <v>2</v>
      </c>
      <c r="C5" s="84"/>
      <c r="D5" s="97"/>
      <c r="E5" s="97"/>
      <c r="F5" s="97"/>
      <c r="G5" s="97"/>
      <c r="H5" s="98"/>
      <c r="I5" s="83" t="s">
        <v>3</v>
      </c>
      <c r="J5" s="99"/>
      <c r="K5" s="99"/>
      <c r="L5" s="100"/>
      <c r="M5" s="83" t="s">
        <v>4</v>
      </c>
      <c r="N5" s="84"/>
      <c r="O5" s="83"/>
      <c r="P5" s="83" t="s">
        <v>5</v>
      </c>
      <c r="Q5" s="99"/>
      <c r="R5" s="99"/>
      <c r="S5" s="100"/>
      <c r="T5" s="83" t="s">
        <v>6</v>
      </c>
      <c r="U5" s="101"/>
      <c r="V5" s="101"/>
      <c r="W5" s="102"/>
      <c r="X5" s="83" t="s">
        <v>7</v>
      </c>
      <c r="Y5" s="84"/>
      <c r="Z5" s="84"/>
      <c r="AA5" s="84"/>
      <c r="AB5" s="103"/>
      <c r="AC5" s="83" t="s">
        <v>8</v>
      </c>
      <c r="AD5" s="84"/>
      <c r="AE5" s="84"/>
      <c r="AF5" s="84"/>
      <c r="AG5" s="84"/>
      <c r="AH5" s="85"/>
      <c r="AI5" s="86" t="s">
        <v>9</v>
      </c>
      <c r="AJ5" s="84"/>
      <c r="AK5" s="84"/>
      <c r="AL5" s="85"/>
    </row>
    <row r="6" spans="1:38" ht="32.25" customHeight="1">
      <c r="A6" s="8" t="s">
        <v>10</v>
      </c>
      <c r="B6" s="87">
        <f>'日計日＆残高'!B6</f>
        <v>0</v>
      </c>
      <c r="C6" s="88"/>
      <c r="D6" s="89"/>
      <c r="E6" s="89"/>
      <c r="F6" s="89"/>
      <c r="G6" s="89"/>
      <c r="H6" s="90"/>
      <c r="I6" s="87">
        <f>'日計日＆残高'!B7</f>
        <v>0</v>
      </c>
      <c r="J6" s="89"/>
      <c r="K6" s="89"/>
      <c r="L6" s="90"/>
      <c r="M6" s="87">
        <f>'日計日＆残高'!B14</f>
        <v>0</v>
      </c>
      <c r="N6" s="89"/>
      <c r="O6" s="87"/>
      <c r="P6" s="87">
        <f>'日計日＆残高'!B8</f>
        <v>0</v>
      </c>
      <c r="Q6" s="89">
        <f>'日計日＆残高'!J7</f>
        <v>0</v>
      </c>
      <c r="R6" s="89"/>
      <c r="S6" s="90"/>
      <c r="T6" s="87">
        <f>'日計日＆残高'!B9</f>
        <v>0</v>
      </c>
      <c r="U6" s="89">
        <f>'日計日＆残高'!N7</f>
        <v>0</v>
      </c>
      <c r="V6" s="89"/>
      <c r="W6" s="90"/>
      <c r="X6" s="87">
        <f>'日計日＆残高'!B10</f>
        <v>0</v>
      </c>
      <c r="Y6" s="88">
        <f>'日計日＆残高'!R7</f>
        <v>0</v>
      </c>
      <c r="Z6" s="88"/>
      <c r="AA6" s="88"/>
      <c r="AB6" s="91"/>
      <c r="AC6" s="92">
        <f>SUM(B6:AB6)</f>
        <v>0</v>
      </c>
      <c r="AD6" s="93"/>
      <c r="AE6" s="93"/>
      <c r="AF6" s="93"/>
      <c r="AG6" s="93"/>
      <c r="AH6" s="94"/>
      <c r="AI6" s="95">
        <f>'日計日＆残高'!B11</f>
        <v>0</v>
      </c>
      <c r="AJ6" s="88"/>
      <c r="AK6" s="89"/>
      <c r="AL6" s="96"/>
    </row>
    <row r="7" spans="1:38" ht="32.25" customHeight="1">
      <c r="A7" s="9" t="s">
        <v>11</v>
      </c>
      <c r="B7" s="87" t="str">
        <f>IF(一般会計!E24=0,"円",一般会計!E24)</f>
        <v>円</v>
      </c>
      <c r="C7" s="88"/>
      <c r="D7" s="89"/>
      <c r="E7" s="89"/>
      <c r="F7" s="89"/>
      <c r="G7" s="89"/>
      <c r="H7" s="90"/>
      <c r="I7" s="87" t="str">
        <f>IF(国保会計!E13=0,"円",国保会計!E13)</f>
        <v>円</v>
      </c>
      <c r="J7" s="89"/>
      <c r="K7" s="89"/>
      <c r="L7" s="90"/>
      <c r="M7" s="87">
        <f>'日計日＆残高'!C14</f>
        <v>0</v>
      </c>
      <c r="N7" s="89"/>
      <c r="O7" s="87"/>
      <c r="P7" s="87" t="str">
        <f>IF(介護保険会計!E13=0,"円",介護保険会計!E13)</f>
        <v>円</v>
      </c>
      <c r="Q7" s="89"/>
      <c r="R7" s="89"/>
      <c r="S7" s="90"/>
      <c r="T7" s="87" t="str">
        <f>IF(高齢者会計!E13=0,"円",高齢者会計!E13)</f>
        <v>円</v>
      </c>
      <c r="U7" s="89"/>
      <c r="V7" s="89"/>
      <c r="W7" s="90"/>
      <c r="X7" s="87" t="str">
        <f>IF(歳入歳出外現金!E24=0,"円",歳入歳出外現金!E24)</f>
        <v>円</v>
      </c>
      <c r="Y7" s="88"/>
      <c r="Z7" s="88"/>
      <c r="AA7" s="88"/>
      <c r="AB7" s="91"/>
      <c r="AC7" s="92">
        <f>SUM(B7:AB7)</f>
        <v>0</v>
      </c>
      <c r="AD7" s="93"/>
      <c r="AE7" s="93"/>
      <c r="AF7" s="93"/>
      <c r="AG7" s="93"/>
      <c r="AH7" s="94"/>
      <c r="AI7" s="95" t="str">
        <f>IF(下水道会計!E13=0,"円",下水道会計!E13)</f>
        <v>円</v>
      </c>
      <c r="AJ7" s="88"/>
      <c r="AK7" s="89"/>
      <c r="AL7" s="96"/>
    </row>
    <row r="8" spans="1:38" ht="32.25" customHeight="1">
      <c r="A8" s="8" t="s">
        <v>12</v>
      </c>
      <c r="B8" s="87">
        <f>'日計日＆残高'!C6</f>
        <v>0</v>
      </c>
      <c r="C8" s="88"/>
      <c r="D8" s="88"/>
      <c r="E8" s="88"/>
      <c r="F8" s="88"/>
      <c r="G8" s="88"/>
      <c r="H8" s="91"/>
      <c r="I8" s="87">
        <f>'日計日＆残高'!C7</f>
        <v>0</v>
      </c>
      <c r="J8" s="88"/>
      <c r="K8" s="88"/>
      <c r="L8" s="91"/>
      <c r="M8" s="87">
        <f>'日計日＆残高'!D14</f>
        <v>0</v>
      </c>
      <c r="N8" s="88"/>
      <c r="O8" s="91"/>
      <c r="P8" s="87">
        <f>'日計日＆残高'!C8</f>
        <v>0</v>
      </c>
      <c r="Q8" s="88"/>
      <c r="R8" s="88"/>
      <c r="S8" s="91"/>
      <c r="T8" s="87">
        <f>'日計日＆残高'!C9</f>
        <v>0</v>
      </c>
      <c r="U8" s="88"/>
      <c r="V8" s="88"/>
      <c r="W8" s="91"/>
      <c r="X8" s="87">
        <f>'日計日＆残高'!C10</f>
        <v>0</v>
      </c>
      <c r="Y8" s="88"/>
      <c r="Z8" s="88"/>
      <c r="AA8" s="88"/>
      <c r="AB8" s="91"/>
      <c r="AC8" s="92">
        <f>SUM(B8:AB8)</f>
        <v>0</v>
      </c>
      <c r="AD8" s="93"/>
      <c r="AE8" s="93"/>
      <c r="AF8" s="93"/>
      <c r="AG8" s="93"/>
      <c r="AH8" s="94"/>
      <c r="AI8" s="95">
        <f>'日計日＆残高'!C11</f>
        <v>0</v>
      </c>
      <c r="AJ8" s="88"/>
      <c r="AK8" s="89"/>
      <c r="AL8" s="96"/>
    </row>
    <row r="9" spans="1:38" ht="32.25" customHeight="1">
      <c r="A9" s="9" t="s">
        <v>13</v>
      </c>
      <c r="B9" s="104">
        <f>IF(一般会計!E24=0,B6-B8,B6+B7-B8)</f>
        <v>0</v>
      </c>
      <c r="C9" s="105"/>
      <c r="D9" s="105"/>
      <c r="E9" s="105"/>
      <c r="F9" s="105"/>
      <c r="G9" s="105"/>
      <c r="H9" s="114"/>
      <c r="I9" s="104">
        <f>IF(国保会計!E13=0,I6-I8,I6+I7-I8)</f>
        <v>0</v>
      </c>
      <c r="J9" s="105"/>
      <c r="K9" s="105"/>
      <c r="L9" s="114"/>
      <c r="M9" s="104">
        <f>+M6+M7-M8</f>
        <v>0</v>
      </c>
      <c r="N9" s="105"/>
      <c r="O9" s="114"/>
      <c r="P9" s="104">
        <f>IF(介護保険会計!E13=0,P6-P8,P6+P7-P8)</f>
        <v>0</v>
      </c>
      <c r="Q9" s="105"/>
      <c r="R9" s="105"/>
      <c r="S9" s="114"/>
      <c r="T9" s="104">
        <f>IF(高齢者会計!E13=0,T6-T8,T6+T7-T8)</f>
        <v>0</v>
      </c>
      <c r="U9" s="105"/>
      <c r="V9" s="105"/>
      <c r="W9" s="114"/>
      <c r="X9" s="104">
        <f>IF(歳入歳出外現金!E24=0,X6-X8,X6+X7-X8)</f>
        <v>0</v>
      </c>
      <c r="Y9" s="105"/>
      <c r="Z9" s="105"/>
      <c r="AA9" s="105"/>
      <c r="AB9" s="114"/>
      <c r="AC9" s="104">
        <f>SUM(B9:AB9)</f>
        <v>0</v>
      </c>
      <c r="AD9" s="105"/>
      <c r="AE9" s="105"/>
      <c r="AF9" s="105"/>
      <c r="AG9" s="105"/>
      <c r="AH9" s="106"/>
      <c r="AI9" s="107">
        <f>IF(下水道会計!E13=0,AI6-AI8,AI6+AI7-AI8)</f>
        <v>0</v>
      </c>
      <c r="AJ9" s="105"/>
      <c r="AK9" s="108"/>
      <c r="AL9" s="109"/>
    </row>
    <row r="10" spans="1:38" ht="14.25" customHeight="1">
      <c r="A10" s="110" t="s">
        <v>14</v>
      </c>
      <c r="B10" s="10"/>
      <c r="C10" s="11" t="str">
        <f>IF(一般会計!C2="","",VLOOKUP(1,テーブル1[],3,FALSE))</f>
        <v>法人</v>
      </c>
      <c r="D10" s="40">
        <f>IF(一般会計!D2="","件",VLOOKUP(1,テーブル1[],4,FALSE))</f>
        <v>0</v>
      </c>
      <c r="E10" s="11"/>
      <c r="F10" s="11" t="str">
        <f>IF(一般会計!C13="","",VLOOKUP(12,テーブル1[],3,FALSE))</f>
        <v>戸-手数料</v>
      </c>
      <c r="G10" s="40">
        <f>IF(一般会計!D13="","件",VLOOKUP(12,テーブル1[],4,FALSE))</f>
        <v>0</v>
      </c>
      <c r="H10" s="13"/>
      <c r="I10" s="14"/>
      <c r="J10" s="14" t="str">
        <f>IF(国保会計!C2="","",VLOOKUP(1,テーブル2[],3,FALSE))</f>
        <v>国保</v>
      </c>
      <c r="K10" s="40">
        <f>IF(国保会計!D2="","件",VLOOKUP(1,テーブル2[],4,FALSE))</f>
        <v>0</v>
      </c>
      <c r="L10" s="15"/>
      <c r="M10" s="14"/>
      <c r="N10" s="14"/>
      <c r="O10" s="15"/>
      <c r="P10" s="14"/>
      <c r="Q10" s="14" t="str">
        <f>IF(介護保険会計!C2="","",VLOOKUP(1,テーブル3[],3,FALSE))</f>
        <v>介護</v>
      </c>
      <c r="R10" s="40">
        <f>IF(介護保険会計!D2="","件",VLOOKUP(1,テーブル3[],4,FALSE))</f>
        <v>0</v>
      </c>
      <c r="S10" s="15"/>
      <c r="T10" s="14"/>
      <c r="U10" s="14" t="str">
        <f>IF(高齢者会計!C2="","",VLOOKUP(1,テーブル4[],3,FALSE))</f>
        <v>高齢者</v>
      </c>
      <c r="V10" s="40">
        <f>IF(高齢者会計!D2="","件",VLOOKUP(1,テーブル4[],4,FALSE))</f>
        <v>0</v>
      </c>
      <c r="W10" s="15"/>
      <c r="X10" s="14"/>
      <c r="Y10" s="14" t="str">
        <f>IF(歳入歳出外現金!C2="","",VLOOKUP(1,テーブル5[],3,FALSE))</f>
        <v>町県</v>
      </c>
      <c r="Z10" s="40">
        <f>IF(歳入歳出外現金!D2="","件",VLOOKUP(1,テーブル5[],4,FALSE))</f>
        <v>0</v>
      </c>
      <c r="AA10" s="16"/>
      <c r="AB10" s="17"/>
      <c r="AC10" s="11" t="str">
        <f>IF(歳入歳出外現金!C13="","",VLOOKUP(12,テーブル5[],3,FALSE))</f>
        <v>負担金</v>
      </c>
      <c r="AD10" s="40">
        <f>IF(歳入歳出外現金!D13="","件",VLOOKUP(12,テーブル5[],4,FALSE))</f>
        <v>0</v>
      </c>
      <c r="AE10" s="14"/>
      <c r="AF10" s="11"/>
      <c r="AG10" s="12"/>
      <c r="AH10" s="11"/>
      <c r="AI10" s="18"/>
      <c r="AJ10" s="14" t="str">
        <f>IF(下水道会計!C2="","",VLOOKUP(1,テーブル6[],3,FALSE))</f>
        <v>受益者負担</v>
      </c>
      <c r="AK10" s="40">
        <f>IF(下水道会計!D2="","件",VLOOKUP(1,テーブル6[],4,FALSE))</f>
        <v>0</v>
      </c>
      <c r="AL10" s="19"/>
    </row>
    <row r="11" spans="1:38" ht="14.25" customHeight="1">
      <c r="A11" s="111"/>
      <c r="B11" s="20"/>
      <c r="C11" s="113">
        <f>IF(一般会計!E2="","円",VLOOKUP(1,テーブル1[],5,FALSE))</f>
        <v>0</v>
      </c>
      <c r="D11" s="113">
        <f>+VLOOKUP(1,テーブル1[[#Headers],[#Data]],4,FALSE)</f>
        <v>0</v>
      </c>
      <c r="E11" s="14"/>
      <c r="F11" s="113">
        <f>IF(一般会計!E13="","円",VLOOKUP(12,テーブル1[],5,FALSE))</f>
        <v>0</v>
      </c>
      <c r="G11" s="113">
        <f>+VLOOKUP(1,テーブル1[[#Headers],[#Data]],4,FALSE)</f>
        <v>0</v>
      </c>
      <c r="H11" s="15"/>
      <c r="I11" s="14"/>
      <c r="J11" s="113">
        <f>IF(国保会計!E2="","円",VLOOKUP(1,テーブル2[],5,FALSE))</f>
        <v>0</v>
      </c>
      <c r="K11" s="113">
        <f>+VLOOKUP(1,テーブル1[[#Headers],[#Data]],4,FALSE)</f>
        <v>0</v>
      </c>
      <c r="L11" s="15"/>
      <c r="M11" s="14"/>
      <c r="N11" s="14"/>
      <c r="O11" s="15"/>
      <c r="P11" s="14"/>
      <c r="Q11" s="113">
        <f>IF(介護保険会計!E2="","円",VLOOKUP(1,テーブル3[],5,FALSE))</f>
        <v>0</v>
      </c>
      <c r="R11" s="113">
        <f>+VLOOKUP(1,テーブル1[[#Headers],[#Data]],4,FALSE)</f>
        <v>0</v>
      </c>
      <c r="S11" s="15"/>
      <c r="T11" s="14"/>
      <c r="U11" s="113">
        <f>IF(高齢者会計!E2="","円",VLOOKUP(1,テーブル4[],5,FALSE))</f>
        <v>0</v>
      </c>
      <c r="V11" s="113">
        <f>+VLOOKUP(1,テーブル1[[#Headers],[#Data]],4,FALSE)</f>
        <v>0</v>
      </c>
      <c r="W11" s="15"/>
      <c r="X11" s="14"/>
      <c r="Y11" s="113">
        <f>IF(歳入歳出外現金!E2="","円",VLOOKUP(1,テーブル5[],5,FALSE))</f>
        <v>0</v>
      </c>
      <c r="Z11" s="113">
        <f>+VLOOKUP(1,テーブル1[[#Headers],[#Data]],4,FALSE)</f>
        <v>0</v>
      </c>
      <c r="AA11" s="21"/>
      <c r="AB11" s="17"/>
      <c r="AC11" s="113">
        <f>IF(歳入歳出外現金!E13="","円",VLOOKUP(12,テーブル5[],5,FALSE))</f>
        <v>0</v>
      </c>
      <c r="AD11" s="113">
        <f>+VLOOKUP(1,テーブル1[[#Headers],[#Data]],4,FALSE)</f>
        <v>0</v>
      </c>
      <c r="AE11" s="14"/>
      <c r="AF11" s="14"/>
      <c r="AG11" s="21"/>
      <c r="AH11" s="14"/>
      <c r="AI11" s="18"/>
      <c r="AJ11" s="113">
        <f>IF(下水道会計!E2="","円",VLOOKUP(1,テーブル6[],5,FALSE))</f>
        <v>0</v>
      </c>
      <c r="AK11" s="113">
        <f>+VLOOKUP(1,テーブル1[[#Headers],[#Data]],4,FALSE)</f>
        <v>0</v>
      </c>
      <c r="AL11" s="19"/>
    </row>
    <row r="12" spans="1:38" ht="14.25" customHeight="1">
      <c r="A12" s="111"/>
      <c r="B12" s="20"/>
      <c r="C12" s="14" t="str">
        <f>IF(一般会計!C3="","",VLOOKUP(2,テーブル1[],3,FALSE))</f>
        <v>固定</v>
      </c>
      <c r="D12" s="39">
        <f>IF(一般会計!D3="","件",VLOOKUP(2,テーブル1[],4,FALSE))</f>
        <v>0</v>
      </c>
      <c r="E12" s="14"/>
      <c r="F12" s="22" t="str">
        <f>IF(一般会計!C14="","",VLOOKUP(13,テーブル1[],3,FALSE))</f>
        <v>補助金</v>
      </c>
      <c r="G12" s="39">
        <f>IF(一般会計!D14="","件",VLOOKUP(13,テーブル1[],4,FALSE))</f>
        <v>0</v>
      </c>
      <c r="H12" s="15"/>
      <c r="I12" s="14"/>
      <c r="J12" s="22" t="str">
        <f>IF(国保会計!C3="","",VLOOKUP(2,テーブル2[],3,FALSE))</f>
        <v>国保口振</v>
      </c>
      <c r="K12" s="39">
        <f>IF(国保会計!D3="","件",VLOOKUP(2,テーブル2[],4,FALSE))</f>
        <v>0</v>
      </c>
      <c r="L12" s="15"/>
      <c r="M12" s="14"/>
      <c r="N12" s="14"/>
      <c r="O12" s="15"/>
      <c r="P12" s="14"/>
      <c r="Q12" s="22" t="str">
        <f>IF(介護保険会計!C3="","",VLOOKUP(2,テーブル3[],3,FALSE))</f>
        <v>介護口振</v>
      </c>
      <c r="R12" s="39">
        <f>IF(介護保険会計!D3="","件",VLOOKUP(2,テーブル3[],4,FALSE))</f>
        <v>0</v>
      </c>
      <c r="S12" s="23"/>
      <c r="T12" s="14"/>
      <c r="U12" s="22" t="str">
        <f>IF(高齢者会計!C3="","",VLOOKUP(2,テーブル4[],3,FALSE))</f>
        <v>高齢者口振</v>
      </c>
      <c r="V12" s="39">
        <f>IF(高齢者会計!D3="","件",VLOOKUP(2,テーブル4[],4,FALSE))</f>
        <v>0</v>
      </c>
      <c r="W12" s="15"/>
      <c r="X12" s="14"/>
      <c r="Y12" s="22" t="str">
        <f>IF(歳入歳出外現金!C3="","",VLOOKUP(2,テーブル5[],3,FALSE))</f>
        <v>町県口振</v>
      </c>
      <c r="Z12" s="39">
        <f>IF(歳入歳出外現金!D3="","件",VLOOKUP(2,テーブル5[],4,FALSE))</f>
        <v>0</v>
      </c>
      <c r="AA12" s="16"/>
      <c r="AB12" s="17"/>
      <c r="AC12" s="22" t="str">
        <f>IF(歳入歳出外現金!C14="","",VLOOKUP(13,テーブル5[],3,FALSE))</f>
        <v>売上金</v>
      </c>
      <c r="AD12" s="39">
        <f>IF(歳入歳出外現金!D14="","件",VLOOKUP(13,テーブル5[],4,FALSE))</f>
        <v>0</v>
      </c>
      <c r="AE12" s="14"/>
      <c r="AF12" s="14"/>
      <c r="AG12" s="16"/>
      <c r="AH12" s="14"/>
      <c r="AI12" s="18"/>
      <c r="AJ12" s="22" t="str">
        <f>IF(下水道会計!C3="","",VLOOKUP(2,テーブル6[],3,FALSE))</f>
        <v>使用料</v>
      </c>
      <c r="AK12" s="39">
        <f>IF(下水道会計!D3="","件",VLOOKUP(2,テーブル6[],4,FALSE))</f>
        <v>0</v>
      </c>
      <c r="AL12" s="19"/>
    </row>
    <row r="13" spans="1:38" ht="14.25" customHeight="1">
      <c r="A13" s="111"/>
      <c r="B13" s="20"/>
      <c r="C13" s="113">
        <f>IF(一般会計!E3="","円",VLOOKUP(2,テーブル1[],5,FALSE))</f>
        <v>0</v>
      </c>
      <c r="D13" s="113">
        <f>+VLOOKUP(1,テーブル1[[#Headers],[#Data]],4,FALSE)</f>
        <v>0</v>
      </c>
      <c r="E13" s="14"/>
      <c r="F13" s="113">
        <f>IF(一般会計!E14="","円",VLOOKUP(13,テーブル1[],5,FALSE))</f>
        <v>0</v>
      </c>
      <c r="G13" s="113">
        <f>+VLOOKUP(1,テーブル1[[#Headers],[#Data]],4,FALSE)</f>
        <v>0</v>
      </c>
      <c r="H13" s="15"/>
      <c r="I13" s="14"/>
      <c r="J13" s="113">
        <f>IF(国保会計!E3="","円",VLOOKUP(2,テーブル2[],5,FALSE))</f>
        <v>0</v>
      </c>
      <c r="K13" s="113">
        <f>+VLOOKUP(1,テーブル1[[#Headers],[#Data]],4,FALSE)</f>
        <v>0</v>
      </c>
      <c r="L13" s="15"/>
      <c r="M13" s="14"/>
      <c r="N13" s="14"/>
      <c r="O13" s="15"/>
      <c r="P13" s="14"/>
      <c r="Q13" s="113">
        <f>IF(介護保険会計!E3="","円",VLOOKUP(2,テーブル3[],5,FALSE))</f>
        <v>0</v>
      </c>
      <c r="R13" s="113">
        <f>+VLOOKUP(1,テーブル1[[#Headers],[#Data]],4,FALSE)</f>
        <v>0</v>
      </c>
      <c r="S13" s="23"/>
      <c r="T13" s="14"/>
      <c r="U13" s="113">
        <f>IF(高齢者会計!E3="","円",VLOOKUP(2,テーブル4[],5,FALSE))</f>
        <v>0</v>
      </c>
      <c r="V13" s="113">
        <f>+VLOOKUP(1,テーブル1[[#Headers],[#Data]],4,FALSE)</f>
        <v>0</v>
      </c>
      <c r="W13" s="15"/>
      <c r="X13" s="14"/>
      <c r="Y13" s="113">
        <f>IF(歳入歳出外現金!E3="","円",VLOOKUP(2,テーブル5[],5,FALSE))</f>
        <v>0</v>
      </c>
      <c r="Z13" s="113">
        <f>+VLOOKUP(1,テーブル1[[#Headers],[#Data]],4,FALSE)</f>
        <v>0</v>
      </c>
      <c r="AA13" s="21"/>
      <c r="AB13" s="17"/>
      <c r="AC13" s="113">
        <f>IF(歳入歳出外現金!E14="","円",VLOOKUP(13,テーブル5[],5,FALSE))</f>
        <v>0</v>
      </c>
      <c r="AD13" s="113">
        <f>+VLOOKUP(1,テーブル1[[#Headers],[#Data]],4,FALSE)</f>
        <v>0</v>
      </c>
      <c r="AE13" s="14"/>
      <c r="AF13" s="14"/>
      <c r="AG13" s="21"/>
      <c r="AH13" s="14"/>
      <c r="AI13" s="18"/>
      <c r="AJ13" s="113">
        <f>IF(下水道会計!E3="","円",VLOOKUP(2,テーブル6[],5,FALSE))</f>
        <v>0</v>
      </c>
      <c r="AK13" s="113">
        <f>+VLOOKUP(1,テーブル1[[#Headers],[#Data]],4,FALSE)</f>
        <v>0</v>
      </c>
      <c r="AL13" s="19"/>
    </row>
    <row r="14" spans="1:38" ht="14.25" customHeight="1">
      <c r="A14" s="111"/>
      <c r="B14" s="20"/>
      <c r="C14" s="14" t="str">
        <f>IF(一般会計!C4="","",VLOOKUP(3,テーブル1[],3,FALSE))</f>
        <v>固定口振</v>
      </c>
      <c r="D14" s="39">
        <f>IF(一般会計!D4="","件",VLOOKUP(3,テーブル1[],4,FALSE))</f>
        <v>0</v>
      </c>
      <c r="E14" s="14"/>
      <c r="F14" s="14" t="str">
        <f>IF(一般会計!C15="","",VLOOKUP(14,テーブル1[],3,FALSE))</f>
        <v>交付金</v>
      </c>
      <c r="G14" s="39">
        <f>IF(一般会計!D15="","件",VLOOKUP(14,テーブル1[],4,FALSE))</f>
        <v>0</v>
      </c>
      <c r="H14" s="15"/>
      <c r="I14" s="14"/>
      <c r="J14" s="22" t="str">
        <f>IF(国保会計!C4="","",VLOOKUP(3,テーブル2[],3,FALSE))</f>
        <v>督促料</v>
      </c>
      <c r="K14" s="39">
        <f>IF(国保会計!D4="","件",VLOOKUP(3,テーブル2[],4,FALSE))</f>
        <v>0</v>
      </c>
      <c r="L14" s="15"/>
      <c r="M14" s="14"/>
      <c r="N14" s="14"/>
      <c r="O14" s="15"/>
      <c r="P14" s="14"/>
      <c r="Q14" s="14" t="str">
        <f>IF(介護保険会計!C4="","",VLOOKUP(3,テーブル3[],3,FALSE))</f>
        <v>督促料</v>
      </c>
      <c r="R14" s="39">
        <f>IF(介護保険会計!D4="","件",VLOOKUP(3,テーブル3[],4,FALSE))</f>
        <v>0</v>
      </c>
      <c r="S14" s="15"/>
      <c r="T14" s="14"/>
      <c r="U14" s="14" t="str">
        <f>IF(高齢者会計!C4="","",VLOOKUP(3,テーブル4[],3,FALSE))</f>
        <v>督促料</v>
      </c>
      <c r="V14" s="39">
        <f>IF(高齢者会計!D4="","件",VLOOKUP(3,テーブル4[],4,FALSE))</f>
        <v>0</v>
      </c>
      <c r="W14" s="15"/>
      <c r="X14" s="14"/>
      <c r="Y14" s="14" t="str">
        <f>IF(歳入歳出外現金!C4="","",VLOOKUP(3,テーブル5[],3,FALSE))</f>
        <v>督促料</v>
      </c>
      <c r="Z14" s="39">
        <f>IF(歳入歳出外現金!D4="","件",VLOOKUP(3,テーブル5[],4,FALSE))</f>
        <v>0</v>
      </c>
      <c r="AA14" s="16"/>
      <c r="AB14" s="17"/>
      <c r="AC14" s="22" t="str">
        <f>IF(歳入歳出外現金!C15="","",VLOOKUP(14,テーブル5[],3,FALSE))</f>
        <v>特別掛金</v>
      </c>
      <c r="AD14" s="39">
        <f>IF(歳入歳出外現金!D15="","件",VLOOKUP(14,テーブル5[],4,FALSE))</f>
        <v>0</v>
      </c>
      <c r="AE14" s="14"/>
      <c r="AF14" s="14"/>
      <c r="AG14" s="16"/>
      <c r="AH14" s="14"/>
      <c r="AI14" s="18"/>
      <c r="AJ14" s="14" t="str">
        <f>IF(下水道会計!C4="","",VLOOKUP(3,テーブル6[],3,FALSE))</f>
        <v>使用料口振</v>
      </c>
      <c r="AK14" s="39">
        <f>IF(下水道会計!D4="","件",VLOOKUP(3,テーブル6[],4,FALSE))</f>
        <v>0</v>
      </c>
      <c r="AL14" s="19"/>
    </row>
    <row r="15" spans="1:38" ht="14.25" customHeight="1">
      <c r="A15" s="111"/>
      <c r="B15" s="20"/>
      <c r="C15" s="113">
        <f>IF(一般会計!E4="","円",VLOOKUP(3,テーブル1[],5,FALSE))</f>
        <v>0</v>
      </c>
      <c r="D15" s="113">
        <f>+VLOOKUP(1,テーブル1[[#Headers],[#Data]],4,FALSE)</f>
        <v>0</v>
      </c>
      <c r="E15" s="14"/>
      <c r="F15" s="113">
        <f>IF(一般会計!E15="","円",VLOOKUP(14,テーブル1[],5,FALSE))</f>
        <v>0</v>
      </c>
      <c r="G15" s="113">
        <f>+VLOOKUP(1,テーブル1[[#Headers],[#Data]],4,FALSE)</f>
        <v>0</v>
      </c>
      <c r="H15" s="15"/>
      <c r="I15" s="14"/>
      <c r="J15" s="113">
        <f>IF(国保会計!E4="","円",VLOOKUP(3,テーブル2[],5,FALSE))</f>
        <v>0</v>
      </c>
      <c r="K15" s="113">
        <f>+VLOOKUP(1,テーブル1[[#Headers],[#Data]],4,FALSE)</f>
        <v>0</v>
      </c>
      <c r="L15" s="15"/>
      <c r="M15" s="14"/>
      <c r="N15" s="14"/>
      <c r="O15" s="15"/>
      <c r="P15" s="14"/>
      <c r="Q15" s="113">
        <f>IF(介護保険会計!E4="","円",VLOOKUP(3,テーブル3[],5,FALSE))</f>
        <v>0</v>
      </c>
      <c r="R15" s="113">
        <f>+VLOOKUP(1,テーブル1[[#Headers],[#Data]],4,FALSE)</f>
        <v>0</v>
      </c>
      <c r="S15" s="15"/>
      <c r="T15" s="14"/>
      <c r="U15" s="113">
        <f>IF(高齢者会計!E4="","円",VLOOKUP(3,テーブル4[],5,FALSE))</f>
        <v>0</v>
      </c>
      <c r="V15" s="113">
        <f>+VLOOKUP(1,テーブル1[[#Headers],[#Data]],4,FALSE)</f>
        <v>0</v>
      </c>
      <c r="W15" s="15"/>
      <c r="X15" s="14"/>
      <c r="Y15" s="113">
        <f>IF(歳入歳出外現金!E4="","円",VLOOKUP(3,テーブル5[],5,FALSE))</f>
        <v>0</v>
      </c>
      <c r="Z15" s="113">
        <f>+VLOOKUP(1,テーブル1[[#Headers],[#Data]],4,FALSE)</f>
        <v>0</v>
      </c>
      <c r="AA15" s="21"/>
      <c r="AB15" s="17"/>
      <c r="AC15" s="113">
        <f>IF(歳入歳出外現金!E15="","円",VLOOKUP(14,テーブル5[],5,FALSE))</f>
        <v>0</v>
      </c>
      <c r="AD15" s="113">
        <f>+VLOOKUP(1,テーブル1[[#Headers],[#Data]],4,FALSE)</f>
        <v>0</v>
      </c>
      <c r="AE15" s="14"/>
      <c r="AF15" s="14"/>
      <c r="AG15" s="21"/>
      <c r="AH15" s="14"/>
      <c r="AI15" s="18"/>
      <c r="AJ15" s="113">
        <f>IF(下水道会計!E4="","円",VLOOKUP(3,テーブル6[],5,FALSE))</f>
        <v>0</v>
      </c>
      <c r="AK15" s="113">
        <f>+VLOOKUP(1,テーブル1[[#Headers],[#Data]],4,FALSE)</f>
        <v>0</v>
      </c>
      <c r="AL15" s="19"/>
    </row>
    <row r="16" spans="1:38" ht="14.25" customHeight="1">
      <c r="A16" s="111"/>
      <c r="B16" s="20"/>
      <c r="C16" s="14" t="str">
        <f>IF(一般会計!C5="","",VLOOKUP(4,テーブル1[],3,FALSE))</f>
        <v>軽自</v>
      </c>
      <c r="D16" s="39">
        <f>IF(一般会計!D5="","件",VLOOKUP(4,テーブル1[],4,FALSE))</f>
        <v>0</v>
      </c>
      <c r="E16" s="14"/>
      <c r="F16" s="22" t="str">
        <f>IF(一般会計!C16="","",VLOOKUP(15,テーブル1[],3,FALSE))</f>
        <v>使用料</v>
      </c>
      <c r="G16" s="39">
        <f>IF(一般会計!D16="","件",VLOOKUP(15,テーブル1[],4,FALSE))</f>
        <v>0</v>
      </c>
      <c r="H16" s="15"/>
      <c r="I16" s="14"/>
      <c r="J16" s="22" t="str">
        <f>IF(国保会計!C5="","",VLOOKUP(4,テーブル2[],3,FALSE))</f>
        <v>延滞金</v>
      </c>
      <c r="K16" s="39">
        <f>IF(国保会計!D5="","件",VLOOKUP(4,テーブル2[],4,FALSE))</f>
        <v>0</v>
      </c>
      <c r="L16" s="15"/>
      <c r="M16" s="14"/>
      <c r="N16" s="14"/>
      <c r="O16" s="15"/>
      <c r="P16" s="14"/>
      <c r="Q16" s="22" t="str">
        <f>IF(介護保険会計!C5="","",VLOOKUP(4,テーブル3[],3,FALSE))</f>
        <v>延滞金</v>
      </c>
      <c r="R16" s="39">
        <f>IF(介護保険会計!D5="","件",VLOOKUP(4,テーブル3[],4,FALSE))</f>
        <v>0</v>
      </c>
      <c r="S16" s="15"/>
      <c r="T16" s="14"/>
      <c r="U16" s="22" t="str">
        <f>IF(高齢者会計!C5="","",VLOOKUP(4,テーブル4[],3,FALSE))</f>
        <v>延滞金</v>
      </c>
      <c r="V16" s="39">
        <f>IF(高齢者会計!D5="","件",VLOOKUP(4,テーブル4[],4,FALSE))</f>
        <v>0</v>
      </c>
      <c r="W16" s="15"/>
      <c r="X16" s="14"/>
      <c r="Y16" s="22" t="str">
        <f>IF(歳入歳出外現金!C5="","",VLOOKUP(4,テーブル5[],3,FALSE))</f>
        <v>延滞金</v>
      </c>
      <c r="Z16" s="39">
        <f>IF(歳入歳出外現金!D5="","件",VLOOKUP(4,テーブル5[],4,FALSE))</f>
        <v>0</v>
      </c>
      <c r="AA16" s="16"/>
      <c r="AB16" s="17"/>
      <c r="AC16" s="22" t="str">
        <f>IF(歳入歳出外現金!C16="","",VLOOKUP(15,テーブル5[],3,FALSE))</f>
        <v>公的証明</v>
      </c>
      <c r="AD16" s="39">
        <f>IF(歳入歳出外現金!D16="","件",VLOOKUP(15,テーブル5[],4,FALSE))</f>
        <v>0</v>
      </c>
      <c r="AE16" s="14"/>
      <c r="AF16" s="14"/>
      <c r="AG16" s="16"/>
      <c r="AH16" s="14"/>
      <c r="AI16" s="18"/>
      <c r="AJ16" s="22" t="str">
        <f>IF(下水道会計!C5="","",VLOOKUP(4,テーブル6[],3,FALSE))</f>
        <v>督促料</v>
      </c>
      <c r="AK16" s="39">
        <f>IF(下水道会計!D4="","件",VLOOKUP(4,テーブル6[],4,FALSE))</f>
        <v>0</v>
      </c>
      <c r="AL16" s="19"/>
    </row>
    <row r="17" spans="1:38" ht="14.25" customHeight="1">
      <c r="A17" s="111"/>
      <c r="B17" s="20"/>
      <c r="C17" s="113">
        <f>IF(一般会計!E5="","円",VLOOKUP(4,テーブル1[],5,FALSE))</f>
        <v>0</v>
      </c>
      <c r="D17" s="113">
        <f>+VLOOKUP(1,テーブル1[[#Headers],[#Data]],4,FALSE)</f>
        <v>0</v>
      </c>
      <c r="E17" s="14"/>
      <c r="F17" s="113">
        <f>IF(一般会計!E16="","円",VLOOKUP(15,テーブル1[],5,FALSE))</f>
        <v>0</v>
      </c>
      <c r="G17" s="113">
        <f>+VLOOKUP(1,テーブル1[[#Headers],[#Data]],4,FALSE)</f>
        <v>0</v>
      </c>
      <c r="H17" s="15"/>
      <c r="I17" s="14"/>
      <c r="J17" s="113">
        <f>IF(国保会計!E5="","円",VLOOKUP(4,テーブル2[],5,FALSE))</f>
        <v>0</v>
      </c>
      <c r="K17" s="113">
        <f>+VLOOKUP(1,テーブル1[[#Headers],[#Data]],4,FALSE)</f>
        <v>0</v>
      </c>
      <c r="L17" s="15"/>
      <c r="M17" s="14"/>
      <c r="N17" s="14"/>
      <c r="O17" s="15"/>
      <c r="P17" s="14"/>
      <c r="Q17" s="113">
        <f>IF(介護保険会計!E5="","円",VLOOKUP(4,テーブル3[],5,FALSE))</f>
        <v>0</v>
      </c>
      <c r="R17" s="113">
        <f>+VLOOKUP(1,テーブル1[[#Headers],[#Data]],4,FALSE)</f>
        <v>0</v>
      </c>
      <c r="S17" s="15"/>
      <c r="T17" s="14"/>
      <c r="U17" s="113">
        <f>IF(高齢者会計!E5="","円",VLOOKUP(4,テーブル4[],5,FALSE))</f>
        <v>0</v>
      </c>
      <c r="V17" s="113">
        <f>+VLOOKUP(1,テーブル1[[#Headers],[#Data]],4,FALSE)</f>
        <v>0</v>
      </c>
      <c r="W17" s="15"/>
      <c r="X17" s="14"/>
      <c r="Y17" s="113">
        <f>IF(歳入歳出外現金!E5="","円",VLOOKUP(4,テーブル5[],5,FALSE))</f>
        <v>0</v>
      </c>
      <c r="Z17" s="113">
        <f>+VLOOKUP(1,テーブル1[[#Headers],[#Data]],4,FALSE)</f>
        <v>0</v>
      </c>
      <c r="AA17" s="21"/>
      <c r="AB17" s="17"/>
      <c r="AC17" s="113">
        <f>IF(歳入歳出外現金!E16="","円",VLOOKUP(15,テーブル5[],5,FALSE))</f>
        <v>0</v>
      </c>
      <c r="AD17" s="113">
        <f>+VLOOKUP(1,テーブル1[[#Headers],[#Data]],4,FALSE)</f>
        <v>0</v>
      </c>
      <c r="AE17" s="14"/>
      <c r="AF17" s="14"/>
      <c r="AG17" s="21"/>
      <c r="AH17" s="14"/>
      <c r="AI17" s="18"/>
      <c r="AJ17" s="113">
        <f>IF(下水道会計!E4="","円",VLOOKUP(4,テーブル6[],5,FALSE))</f>
        <v>0</v>
      </c>
      <c r="AK17" s="113">
        <f>+VLOOKUP(1,テーブル1[[#Headers],[#Data]],4,FALSE)</f>
        <v>0</v>
      </c>
      <c r="AL17" s="19"/>
    </row>
    <row r="18" spans="1:38" ht="14.25" customHeight="1">
      <c r="A18" s="111"/>
      <c r="B18" s="20"/>
      <c r="C18" s="14" t="str">
        <f>IF(一般会計!C6="","",VLOOKUP(5,テーブル1[],3,FALSE))</f>
        <v>軽自口振</v>
      </c>
      <c r="D18" s="39">
        <f>IF(一般会計!D6="","件",VLOOKUP(5,テーブル1[],4,FALSE))</f>
        <v>0</v>
      </c>
      <c r="E18" s="14"/>
      <c r="F18" s="14" t="str">
        <f>IF(一般会計!C17="","",VLOOKUP(16,テーブル1[],3,FALSE))</f>
        <v>犬登録</v>
      </c>
      <c r="G18" s="39">
        <f>IF(一般会計!D17="","件",VLOOKUP(16,テーブル1[],4,FALSE))</f>
        <v>0</v>
      </c>
      <c r="H18" s="15"/>
      <c r="I18" s="14"/>
      <c r="J18" s="22" t="str">
        <f>IF(国保会計!C6="","",VLOOKUP(5,テーブル2[],3,FALSE))</f>
        <v>補助金</v>
      </c>
      <c r="K18" s="39">
        <f>IF(国保会計!D6="","件",VLOOKUP(5,テーブル2[],4,FALSE))</f>
        <v>0</v>
      </c>
      <c r="L18" s="15"/>
      <c r="M18" s="14"/>
      <c r="N18" s="14"/>
      <c r="O18" s="15"/>
      <c r="P18" s="14"/>
      <c r="Q18" s="14" t="str">
        <f>IF(介護保険会計!C6="","",VLOOKUP(5,テーブル3[],3,FALSE))</f>
        <v>補助金</v>
      </c>
      <c r="R18" s="39">
        <f>IF(介護保険会計!D6="","件",VLOOKUP(5,テーブル3[],4,FALSE))</f>
        <v>0</v>
      </c>
      <c r="S18" s="15"/>
      <c r="T18" s="14"/>
      <c r="U18" s="14" t="str">
        <f>IF(高齢者会計!C6="","",VLOOKUP(5,テーブル4[],3,FALSE))</f>
        <v>補助金</v>
      </c>
      <c r="V18" s="39">
        <f>IF(高齢者会計!D6="","件",VLOOKUP(5,テーブル4[],4,FALSE))</f>
        <v>0</v>
      </c>
      <c r="W18" s="15"/>
      <c r="X18" s="14"/>
      <c r="Y18" s="14" t="str">
        <f>IF(歳入歳出外現金!C6="","",VLOOKUP(5,テーブル5[],3,FALSE))</f>
        <v>差押金</v>
      </c>
      <c r="Z18" s="39">
        <f>IF(歳入歳出外現金!D6="","件",VLOOKUP(5,テーブル5[],4,FALSE))</f>
        <v>0</v>
      </c>
      <c r="AA18" s="16"/>
      <c r="AB18" s="17"/>
      <c r="AC18" s="22" t="str">
        <f>IF(歳入歳出外現金!C17="","",VLOOKUP(16,テーブル5[],3,FALSE))</f>
        <v>生活保護</v>
      </c>
      <c r="AD18" s="39">
        <f>IF(歳入歳出外現金!D17="","件",VLOOKUP(16,テーブル5[],4,FALSE))</f>
        <v>0</v>
      </c>
      <c r="AE18" s="14"/>
      <c r="AF18" s="14"/>
      <c r="AG18" s="16"/>
      <c r="AH18" s="14"/>
      <c r="AI18" s="18"/>
      <c r="AJ18" s="14" t="str">
        <f>IF(下水道会計!C6="","",VLOOKUP(5,テーブル6[],3,FALSE))</f>
        <v>延滞金</v>
      </c>
      <c r="AK18" s="39">
        <f>IF(下水道会計!D6="","件",VLOOKUP(5,テーブル6[],4,FALSE))</f>
        <v>0</v>
      </c>
      <c r="AL18" s="19"/>
    </row>
    <row r="19" spans="1:38" ht="14.25" customHeight="1">
      <c r="A19" s="111"/>
      <c r="B19" s="20"/>
      <c r="C19" s="113">
        <f>IF(一般会計!E6="","円",VLOOKUP(5,テーブル1[],5,FALSE))</f>
        <v>0</v>
      </c>
      <c r="D19" s="113">
        <f>+VLOOKUP(1,テーブル1[[#Headers],[#Data]],4,FALSE)</f>
        <v>0</v>
      </c>
      <c r="E19" s="14"/>
      <c r="F19" s="113">
        <f>IF(一般会計!E17="","円",VLOOKUP(16,テーブル1[],5,FALSE))</f>
        <v>0</v>
      </c>
      <c r="G19" s="113">
        <f>+VLOOKUP(1,テーブル1[[#Headers],[#Data]],4,FALSE)</f>
        <v>0</v>
      </c>
      <c r="H19" s="15"/>
      <c r="I19" s="14"/>
      <c r="J19" s="113">
        <f>IF(国保会計!E6="","円",VLOOKUP(5,テーブル2[],5,FALSE))</f>
        <v>0</v>
      </c>
      <c r="K19" s="113">
        <f>+VLOOKUP(1,テーブル1[[#Headers],[#Data]],4,FALSE)</f>
        <v>0</v>
      </c>
      <c r="L19" s="15"/>
      <c r="M19" s="14"/>
      <c r="N19" s="14"/>
      <c r="O19" s="15"/>
      <c r="P19" s="14"/>
      <c r="Q19" s="113">
        <f>IF(介護保険会計!E6="","円",VLOOKUP(5,テーブル3[],5,FALSE))</f>
        <v>0</v>
      </c>
      <c r="R19" s="113">
        <f>+VLOOKUP(1,テーブル1[[#Headers],[#Data]],4,FALSE)</f>
        <v>0</v>
      </c>
      <c r="S19" s="15"/>
      <c r="T19" s="14"/>
      <c r="U19" s="113">
        <f>IF(高齢者会計!E6="","円",VLOOKUP(5,テーブル4[],5,FALSE))</f>
        <v>0</v>
      </c>
      <c r="V19" s="113">
        <f>+VLOOKUP(1,テーブル1[[#Headers],[#Data]],4,FALSE)</f>
        <v>0</v>
      </c>
      <c r="W19" s="15"/>
      <c r="X19" s="14"/>
      <c r="Y19" s="113">
        <f>IF(歳入歳出外現金!E6="","円",VLOOKUP(5,テーブル5[],5,FALSE))</f>
        <v>0</v>
      </c>
      <c r="Z19" s="113">
        <f>+VLOOKUP(1,テーブル1[[#Headers],[#Data]],4,FALSE)</f>
        <v>0</v>
      </c>
      <c r="AA19" s="21"/>
      <c r="AB19" s="17"/>
      <c r="AC19" s="113">
        <f>IF(歳入歳出外現金!E17="","円",VLOOKUP(16,テーブル5[],5,FALSE))</f>
        <v>0</v>
      </c>
      <c r="AD19" s="113">
        <f>+VLOOKUP(1,テーブル1[[#Headers],[#Data]],4,FALSE)</f>
        <v>0</v>
      </c>
      <c r="AE19" s="14"/>
      <c r="AF19" s="14"/>
      <c r="AG19" s="21"/>
      <c r="AH19" s="14"/>
      <c r="AI19" s="18"/>
      <c r="AJ19" s="113">
        <f>IF(下水道会計!E6="","円",VLOOKUP(5,テーブル6[],5,FALSE))</f>
        <v>0</v>
      </c>
      <c r="AK19" s="113">
        <f>+VLOOKUP(1,テーブル1[[#Headers],[#Data]],4,FALSE)</f>
        <v>0</v>
      </c>
      <c r="AL19" s="19"/>
    </row>
    <row r="20" spans="1:38" ht="14.25" customHeight="1">
      <c r="A20" s="111"/>
      <c r="B20" s="20"/>
      <c r="C20" s="14" t="str">
        <f>IF(一般会計!C7="","",VLOOKUP(6,テーブル1[],3,FALSE))</f>
        <v>督促料</v>
      </c>
      <c r="D20" s="39">
        <f>IF(一般会計!E7="","件",VLOOKUP(6,テーブル1[],4,FALSE))</f>
        <v>0</v>
      </c>
      <c r="E20" s="14"/>
      <c r="F20" s="22" t="str">
        <f>IF(一般会計!C18="","",VLOOKUP(17,テーブル1[],3,FALSE))</f>
        <v>狂犬病注射</v>
      </c>
      <c r="G20" s="39">
        <f>IF(一般会計!D18="","件",VLOOKUP(17,テーブル1[],4,FALSE))</f>
        <v>0</v>
      </c>
      <c r="H20" s="15"/>
      <c r="I20" s="14"/>
      <c r="J20" s="22" t="str">
        <f>IF(国保会計!C7="","",VLOOKUP(6,テーブル2[],3,FALSE))</f>
        <v>交付金</v>
      </c>
      <c r="K20" s="39">
        <f>IF(国保会計!D7="","件",VLOOKUP(6,テーブル2[],4,FALSE))</f>
        <v>0</v>
      </c>
      <c r="L20" s="15"/>
      <c r="M20" s="14"/>
      <c r="N20" s="14"/>
      <c r="O20" s="15"/>
      <c r="P20" s="14"/>
      <c r="Q20" s="22" t="str">
        <f>IF(介護保険会計!C7="","",VLOOKUP(6,テーブル3[],3,FALSE))</f>
        <v>交付金</v>
      </c>
      <c r="R20" s="39">
        <f>IF(介護保険会計!D7="","件",VLOOKUP(6,テーブル3[],4,FALSE))</f>
        <v>0</v>
      </c>
      <c r="S20" s="15"/>
      <c r="T20" s="14"/>
      <c r="U20" s="22" t="str">
        <f>IF(高齢者会計!C7="","",VLOOKUP(6,テーブル4[],3,FALSE))</f>
        <v>交付金</v>
      </c>
      <c r="V20" s="39">
        <f>IF(高齢者会計!D7="","件",VLOOKUP(6,テーブル4[],4,FALSE))</f>
        <v>0</v>
      </c>
      <c r="W20" s="15"/>
      <c r="X20" s="14"/>
      <c r="Y20" s="22" t="str">
        <f>IF(歳入歳出外現金!C7="","",VLOOKUP(6,テーブル5[],3,FALSE))</f>
        <v>交通共済</v>
      </c>
      <c r="Z20" s="39">
        <f>IF(歳入歳出外現金!D7="","件",VLOOKUP(6,テーブル5[],4,FALSE))</f>
        <v>0</v>
      </c>
      <c r="AA20" s="16"/>
      <c r="AB20" s="17"/>
      <c r="AC20" s="14" t="str">
        <f>IF(歳入歳出外現金!C18="","",VLOOKUP(17,テーブル5[],3,FALSE))</f>
        <v/>
      </c>
      <c r="AD20" s="39" t="str">
        <f>IF(歳入歳出外現金!D18="","",VLOOKUP(17,テーブル5[],4,FALSE))</f>
        <v/>
      </c>
      <c r="AE20" s="14"/>
      <c r="AF20" s="14"/>
      <c r="AG20" s="16"/>
      <c r="AH20" s="14"/>
      <c r="AI20" s="18"/>
      <c r="AJ20" s="22" t="str">
        <f>IF(下水道会計!C7="","",VLOOKUP(6,テーブル6[],3,FALSE))</f>
        <v>補助金</v>
      </c>
      <c r="AK20" s="39">
        <f>IF(下水道会計!D7="","件",VLOOKUP(6,テーブル6[],4,FALSE))</f>
        <v>0</v>
      </c>
      <c r="AL20" s="19"/>
    </row>
    <row r="21" spans="1:38" ht="14.25" customHeight="1">
      <c r="A21" s="111"/>
      <c r="B21" s="20"/>
      <c r="C21" s="113">
        <f>IF(一般会計!E7="","円",VLOOKUP(6,テーブル1[],5,FALSE))</f>
        <v>0</v>
      </c>
      <c r="D21" s="113">
        <f>+VLOOKUP(1,テーブル1[[#Headers],[#Data]],4,FALSE)</f>
        <v>0</v>
      </c>
      <c r="E21" s="14"/>
      <c r="F21" s="113">
        <f>IF(一般会計!E18="","円",VLOOKUP(17,テーブル1[],5,FALSE))</f>
        <v>0</v>
      </c>
      <c r="G21" s="113">
        <f>+VLOOKUP(1,テーブル1[[#Headers],[#Data]],4,FALSE)</f>
        <v>0</v>
      </c>
      <c r="H21" s="15"/>
      <c r="I21" s="14"/>
      <c r="J21" s="113">
        <f>IF(国保会計!E7="","円",VLOOKUP(6,テーブル2[],5,FALSE))</f>
        <v>0</v>
      </c>
      <c r="K21" s="113">
        <f>+VLOOKUP(1,テーブル1[[#Headers],[#Data]],4,FALSE)</f>
        <v>0</v>
      </c>
      <c r="L21" s="15"/>
      <c r="M21" s="14"/>
      <c r="N21" s="14"/>
      <c r="O21" s="15"/>
      <c r="P21" s="14"/>
      <c r="Q21" s="113">
        <f>IF(介護保険会計!E7="","円",VLOOKUP(6,テーブル3[],5,FALSE))</f>
        <v>0</v>
      </c>
      <c r="R21" s="113">
        <f>+VLOOKUP(1,テーブル1[[#Headers],[#Data]],4,FALSE)</f>
        <v>0</v>
      </c>
      <c r="S21" s="15"/>
      <c r="T21" s="14"/>
      <c r="U21" s="113">
        <f>IF(高齢者会計!E7="","円",VLOOKUP(6,テーブル4[],5,FALSE))</f>
        <v>0</v>
      </c>
      <c r="V21" s="113">
        <f>+VLOOKUP(1,テーブル1[[#Headers],[#Data]],4,FALSE)</f>
        <v>0</v>
      </c>
      <c r="W21" s="15"/>
      <c r="X21" s="14"/>
      <c r="Y21" s="113">
        <f>IF(歳入歳出外現金!E7="","円",VLOOKUP(6,テーブル5[],5,FALSE))</f>
        <v>0</v>
      </c>
      <c r="Z21" s="113">
        <f>+VLOOKUP(1,テーブル1[[#Headers],[#Data]],4,FALSE)</f>
        <v>0</v>
      </c>
      <c r="AA21" s="21"/>
      <c r="AB21" s="17"/>
      <c r="AC21" s="115" t="str">
        <f>IF(歳入歳出外現金!E18="","",VLOOKUP(17,テーブル5[],5,FALSE))</f>
        <v/>
      </c>
      <c r="AD21" s="115">
        <f>+VLOOKUP(1,テーブル1[[#Headers],[#Data]],4,FALSE)</f>
        <v>0</v>
      </c>
      <c r="AE21" s="14"/>
      <c r="AF21" s="14"/>
      <c r="AG21" s="21"/>
      <c r="AH21" s="14"/>
      <c r="AI21" s="18"/>
      <c r="AJ21" s="113">
        <f>IF(下水道会計!E7="","円",VLOOKUP(6,テーブル6[],5,FALSE))</f>
        <v>0</v>
      </c>
      <c r="AK21" s="113">
        <f>+VLOOKUP(1,テーブル1[[#Headers],[#Data]],4,FALSE)</f>
        <v>0</v>
      </c>
      <c r="AL21" s="19"/>
    </row>
    <row r="22" spans="1:38" ht="14.25" customHeight="1">
      <c r="A22" s="111"/>
      <c r="B22" s="20"/>
      <c r="C22" s="14" t="str">
        <f>IF(一般会計!C8="","",VLOOKUP(7,テーブル1[],3,FALSE))</f>
        <v>延滞金</v>
      </c>
      <c r="D22" s="39">
        <f>IF(一般会計!E8="","件",VLOOKUP(7,テーブル1[],4,FALSE))</f>
        <v>0</v>
      </c>
      <c r="E22" s="14"/>
      <c r="F22" s="14" t="str">
        <f>IF(一般会計!C19="","",VLOOKUP(18,テーブル1[],3,FALSE))</f>
        <v>その他</v>
      </c>
      <c r="G22" s="39">
        <f>IF(一般会計!D19="","件",VLOOKUP(18,テーブル1[],4,FALSE))</f>
        <v>0</v>
      </c>
      <c r="H22" s="15"/>
      <c r="I22" s="14"/>
      <c r="J22" s="22" t="str">
        <f>IF(国保会計!C8="","",VLOOKUP(7,テーブル2[],3,FALSE))</f>
        <v>返納金</v>
      </c>
      <c r="K22" s="39">
        <f>IF(国保会計!D8="","件",VLOOKUP(7,テーブル2[],4,FALSE))</f>
        <v>0</v>
      </c>
      <c r="L22" s="15"/>
      <c r="M22" s="14"/>
      <c r="N22" s="14"/>
      <c r="O22" s="15"/>
      <c r="P22" s="14"/>
      <c r="Q22" s="14" t="str">
        <f>IF(介護保険会計!C8="","",VLOOKUP(7,テーブル3[],3,FALSE))</f>
        <v>その他</v>
      </c>
      <c r="R22" s="39">
        <f>IF(介護保険会計!D8="","件",VLOOKUP(7,テーブル3[],4,FALSE))</f>
        <v>0</v>
      </c>
      <c r="S22" s="15"/>
      <c r="T22" s="14"/>
      <c r="U22" s="14" t="str">
        <f>IF(高齢者会計!C8="","",VLOOKUP(7,テーブル4[],3,FALSE))</f>
        <v>その他</v>
      </c>
      <c r="V22" s="39">
        <f>IF(高齢者会計!D8="","件",VLOOKUP(7,テーブル4[],4,FALSE))</f>
        <v>0</v>
      </c>
      <c r="W22" s="15"/>
      <c r="X22" s="14"/>
      <c r="Y22" s="14" t="str">
        <f>IF(歳入歳出外現金!C8="","",VLOOKUP(7,テーブル5[],3,FALSE))</f>
        <v>県証紙</v>
      </c>
      <c r="Z22" s="39">
        <f>IF(歳入歳出外現金!D8="","件",VLOOKUP(7,テーブル5[],4,FALSE))</f>
        <v>0</v>
      </c>
      <c r="AA22" s="16"/>
      <c r="AB22" s="17"/>
      <c r="AC22" s="14" t="str">
        <f>IF(歳入歳出外現金!C19="","",VLOOKUP(18,テーブル5[],3,FALSE))</f>
        <v/>
      </c>
      <c r="AD22" s="39" t="str">
        <f>IF(歳入歳出外現金!D19="","",VLOOKUP(18,テーブル5[],4,FALSE))</f>
        <v/>
      </c>
      <c r="AE22" s="14"/>
      <c r="AF22" s="14"/>
      <c r="AG22" s="16"/>
      <c r="AH22" s="14"/>
      <c r="AI22" s="18"/>
      <c r="AJ22" s="14" t="str">
        <f>IF(下水道会計!C8="","",VLOOKUP(7,テーブル6[],3,FALSE))</f>
        <v>交付金</v>
      </c>
      <c r="AK22" s="39">
        <f>IF(下水道会計!D8="","件",VLOOKUP(7,テーブル6[],4,FALSE))</f>
        <v>0</v>
      </c>
      <c r="AL22" s="19"/>
    </row>
    <row r="23" spans="1:38" ht="14.25" customHeight="1">
      <c r="A23" s="111"/>
      <c r="B23" s="20"/>
      <c r="C23" s="113">
        <f>IF(一般会計!E8="","円",VLOOKUP(7,テーブル1[],5,FALSE))</f>
        <v>0</v>
      </c>
      <c r="D23" s="113">
        <f>+VLOOKUP(1,テーブル1[[#Headers],[#Data]],4,FALSE)</f>
        <v>0</v>
      </c>
      <c r="E23" s="14"/>
      <c r="F23" s="113">
        <f>IF(一般会計!E19="","円",VLOOKUP(18,テーブル1[],5,FALSE))</f>
        <v>0</v>
      </c>
      <c r="G23" s="113">
        <f>+VLOOKUP(1,テーブル1[[#Headers],[#Data]],4,FALSE)</f>
        <v>0</v>
      </c>
      <c r="H23" s="15"/>
      <c r="I23" s="14"/>
      <c r="J23" s="113">
        <f>IF(国保会計!E8="","円",VLOOKUP(7,テーブル2[],5,FALSE))</f>
        <v>0</v>
      </c>
      <c r="K23" s="113">
        <f>+VLOOKUP(1,テーブル1[[#Headers],[#Data]],4,FALSE)</f>
        <v>0</v>
      </c>
      <c r="L23" s="15"/>
      <c r="M23" s="14"/>
      <c r="N23" s="14"/>
      <c r="O23" s="15"/>
      <c r="P23" s="14"/>
      <c r="Q23" s="113">
        <f>IF(介護保険会計!E8="","円",VLOOKUP(7,テーブル3[],5,FALSE))</f>
        <v>0</v>
      </c>
      <c r="R23" s="113">
        <f>+VLOOKUP(1,テーブル1[[#Headers],[#Data]],4,FALSE)</f>
        <v>0</v>
      </c>
      <c r="S23" s="15"/>
      <c r="T23" s="14"/>
      <c r="U23" s="113">
        <f>IF(高齢者会計!E8="","円",VLOOKUP(7,テーブル4[],5,FALSE))</f>
        <v>0</v>
      </c>
      <c r="V23" s="113">
        <f>+VLOOKUP(1,テーブル1[[#Headers],[#Data]],4,FALSE)</f>
        <v>0</v>
      </c>
      <c r="W23" s="15"/>
      <c r="X23" s="14"/>
      <c r="Y23" s="113">
        <f>IF(歳入歳出外現金!E8="","円",VLOOKUP(7,テーブル5[],5,FALSE))</f>
        <v>0</v>
      </c>
      <c r="Z23" s="113">
        <f>+VLOOKUP(1,テーブル1[[#Headers],[#Data]],4,FALSE)</f>
        <v>0</v>
      </c>
      <c r="AA23" s="21"/>
      <c r="AB23" s="17"/>
      <c r="AC23" s="115" t="str">
        <f>IF(歳入歳出外現金!E19="","",VLOOKUP(18,テーブル5[],5,FALSE))</f>
        <v/>
      </c>
      <c r="AD23" s="115">
        <f>+VLOOKUP(1,テーブル1[[#Headers],[#Data]],4,FALSE)</f>
        <v>0</v>
      </c>
      <c r="AE23" s="14"/>
      <c r="AF23" s="14"/>
      <c r="AG23" s="21"/>
      <c r="AH23" s="14"/>
      <c r="AI23" s="18"/>
      <c r="AJ23" s="113">
        <f>IF(下水道会計!E8="","円",VLOOKUP(7,テーブル6[],5,FALSE))</f>
        <v>0</v>
      </c>
      <c r="AK23" s="113">
        <f>+VLOOKUP(1,テーブル1[[#Headers],[#Data]],4,FALSE)</f>
        <v>0</v>
      </c>
      <c r="AL23" s="19"/>
    </row>
    <row r="24" spans="1:38" ht="14.25" customHeight="1">
      <c r="A24" s="111"/>
      <c r="B24" s="20"/>
      <c r="C24" s="14" t="str">
        <f>IF(一般会計!C9="","",VLOOKUP(8,テーブル1[],3,FALSE))</f>
        <v>保育所</v>
      </c>
      <c r="D24" s="39">
        <f>IF(一般会計!E9="","件",VLOOKUP(8,テーブル1[],4,FALSE))</f>
        <v>0</v>
      </c>
      <c r="E24" s="14"/>
      <c r="F24" s="22" t="str">
        <f>IF(一般会計!C20="","",VLOOKUP(19,テーブル1[],3,FALSE))</f>
        <v/>
      </c>
      <c r="G24" s="16" t="str">
        <f>IF(一般会計!D20="","",VLOOKUP(19,テーブル1[],4,FALSE))</f>
        <v/>
      </c>
      <c r="H24" s="15"/>
      <c r="I24" s="14"/>
      <c r="J24" s="22" t="str">
        <f>IF(国保会計!C9="","",VLOOKUP(8,テーブル2[],3,FALSE))</f>
        <v>その他</v>
      </c>
      <c r="K24" s="39">
        <f>IF(国保会計!D9="","件",VLOOKUP(8,テーブル2[],4,FALSE))</f>
        <v>0</v>
      </c>
      <c r="L24" s="15"/>
      <c r="M24" s="14"/>
      <c r="N24" s="14"/>
      <c r="O24" s="15"/>
      <c r="P24" s="14"/>
      <c r="Q24" s="22" t="str">
        <f>IF(介護保険会計!C9="","",VLOOKUP(8,テーブル3[],3,FALSE))</f>
        <v/>
      </c>
      <c r="R24" s="43" t="str">
        <f>IF(介護保険会計!D9="","",VLOOKUP(8,テーブル3[],4,FALSE))</f>
        <v/>
      </c>
      <c r="S24" s="15"/>
      <c r="T24" s="14"/>
      <c r="U24" s="22" t="str">
        <f>IF(高齢者会計!C9="","",VLOOKUP(8,テーブル4[],3,FALSE))</f>
        <v/>
      </c>
      <c r="V24" s="39" t="str">
        <f>IF(高齢者会計!D9="","",VLOOKUP(8,テーブル4[],4,FALSE))</f>
        <v/>
      </c>
      <c r="W24" s="15"/>
      <c r="X24" s="14"/>
      <c r="Y24" s="22" t="str">
        <f>IF(歳入歳出外現金!C9="","",VLOOKUP(8,テーブル5[],3,FALSE))</f>
        <v>所得税</v>
      </c>
      <c r="Z24" s="39">
        <f>IF(歳入歳出外現金!D9="","件",VLOOKUP(8,テーブル5[],4,FALSE))</f>
        <v>0</v>
      </c>
      <c r="AA24" s="16"/>
      <c r="AB24" s="17"/>
      <c r="AC24" s="14" t="str">
        <f>IF(歳入歳出外現金!C20="","",VLOOKUP(19,テーブル5[],3,FALSE))</f>
        <v/>
      </c>
      <c r="AD24" s="39" t="str">
        <f>IF(歳入歳出外現金!D20="","",VLOOKUP(19,テーブル5[],4,FALSE))</f>
        <v/>
      </c>
      <c r="AE24" s="14"/>
      <c r="AF24" s="14"/>
      <c r="AG24" s="16"/>
      <c r="AH24" s="14"/>
      <c r="AI24" s="18"/>
      <c r="AJ24" s="22" t="str">
        <f>IF(下水道会計!C9="","",VLOOKUP(8,テーブル6[],3,FALSE))</f>
        <v>手数料</v>
      </c>
      <c r="AK24" s="39">
        <f>IF(下水道会計!D9="","件",VLOOKUP(8,テーブル6[],4,FALSE))</f>
        <v>0</v>
      </c>
      <c r="AL24" s="19"/>
    </row>
    <row r="25" spans="1:38" ht="14.25" customHeight="1">
      <c r="A25" s="111"/>
      <c r="B25" s="20"/>
      <c r="C25" s="113">
        <f>IF(一般会計!E9="","円",VLOOKUP(8,テーブル1[],5,FALSE))</f>
        <v>0</v>
      </c>
      <c r="D25" s="113">
        <f>+VLOOKUP(1,テーブル1[[#Headers],[#Data]],4,FALSE)</f>
        <v>0</v>
      </c>
      <c r="E25" s="14"/>
      <c r="F25" s="115" t="str">
        <f>IF(一般会計!E20="","",VLOOKUP(19,テーブル1[],5,FALSE))</f>
        <v/>
      </c>
      <c r="G25" s="115">
        <f>+VLOOKUP(1,テーブル1[[#Headers],[#Data]],4,FALSE)</f>
        <v>0</v>
      </c>
      <c r="H25" s="15"/>
      <c r="I25" s="14"/>
      <c r="J25" s="113">
        <f>IF(国保会計!E9="","円",VLOOKUP(8,テーブル2[],5,FALSE))</f>
        <v>0</v>
      </c>
      <c r="K25" s="113">
        <f>+VLOOKUP(1,テーブル1[[#Headers],[#Data]],4,FALSE)</f>
        <v>0</v>
      </c>
      <c r="L25" s="15"/>
      <c r="M25" s="14"/>
      <c r="N25" s="14"/>
      <c r="O25" s="15"/>
      <c r="P25" s="14"/>
      <c r="Q25" s="115" t="str">
        <f>IF(介護保険会計!E9="","",VLOOKUP(8,テーブル3[],5,FALSE))</f>
        <v/>
      </c>
      <c r="R25" s="115">
        <f>+VLOOKUP(1,テーブル1[[#Headers],[#Data]],4,FALSE)</f>
        <v>0</v>
      </c>
      <c r="S25" s="15"/>
      <c r="T25" s="14"/>
      <c r="U25" s="115" t="str">
        <f>IF(高齢者会計!E9="","",VLOOKUP(8,テーブル4[],5,FALSE))</f>
        <v/>
      </c>
      <c r="V25" s="115">
        <f>+VLOOKUP(1,テーブル1[[#Headers],[#Data]],4,FALSE)</f>
        <v>0</v>
      </c>
      <c r="W25" s="15"/>
      <c r="X25" s="14"/>
      <c r="Y25" s="113">
        <f>IF(歳入歳出外現金!E9="","円",VLOOKUP(8,テーブル5[],5,FALSE))</f>
        <v>0</v>
      </c>
      <c r="Z25" s="113">
        <f>+VLOOKUP(1,テーブル1[[#Headers],[#Data]],4,FALSE)</f>
        <v>0</v>
      </c>
      <c r="AA25" s="21"/>
      <c r="AB25" s="17"/>
      <c r="AC25" s="115" t="str">
        <f>IF(歳入歳出外現金!E20="","",VLOOKUP(19,テーブル5[],5,FALSE))</f>
        <v/>
      </c>
      <c r="AD25" s="115">
        <f>+VLOOKUP(1,テーブル1[[#Headers],[#Data]],4,FALSE)</f>
        <v>0</v>
      </c>
      <c r="AE25" s="14"/>
      <c r="AF25" s="14"/>
      <c r="AG25" s="21"/>
      <c r="AH25" s="14"/>
      <c r="AI25" s="18"/>
      <c r="AJ25" s="113">
        <f>IF(下水道会計!E9="","円",VLOOKUP(8,テーブル6[],5,FALSE))</f>
        <v>0</v>
      </c>
      <c r="AK25" s="113">
        <f>+VLOOKUP(1,テーブル1[[#Headers],[#Data]],4,FALSE)</f>
        <v>0</v>
      </c>
      <c r="AL25" s="19"/>
    </row>
    <row r="26" spans="1:38" ht="14.25" customHeight="1">
      <c r="A26" s="111"/>
      <c r="B26" s="20"/>
      <c r="C26" s="14" t="str">
        <f>IF(一般会計!C10="","",VLOOKUP(9,テーブル1[],3,FALSE))</f>
        <v>保育所口振</v>
      </c>
      <c r="D26" s="39">
        <f>IF(一般会計!D10="","件",VLOOKUP(9,テーブル1[],4,FALSE))</f>
        <v>0</v>
      </c>
      <c r="E26" s="14"/>
      <c r="F26" s="14" t="str">
        <f>IF(一般会計!C21="","",VLOOKUP(20,テーブル1[],3,FALSE))</f>
        <v/>
      </c>
      <c r="G26" s="16" t="str">
        <f>IF(一般会計!D21="","",VLOOKUP(20,テーブル1[],4,FALSE))</f>
        <v/>
      </c>
      <c r="H26" s="15"/>
      <c r="I26" s="14"/>
      <c r="J26" s="22" t="str">
        <f>IF(国保会計!C10="","",VLOOKUP(9,テーブル2[],3,FALSE))</f>
        <v/>
      </c>
      <c r="K26" s="39" t="str">
        <f>IF(国保会計!D10="","",VLOOKUP(9,テーブル2[],4,FALSE))</f>
        <v/>
      </c>
      <c r="L26" s="15"/>
      <c r="M26" s="14"/>
      <c r="N26" s="14"/>
      <c r="O26" s="15"/>
      <c r="P26" s="14"/>
      <c r="Q26" s="14" t="str">
        <f>IF(介護保険会計!C10="","",VLOOKUP(9,テーブル3[],3,FALSE))</f>
        <v/>
      </c>
      <c r="R26" s="39" t="str">
        <f>IF(介護保険会計!D10="","",VLOOKUP(9,テーブル3[],4,FALSE))</f>
        <v/>
      </c>
      <c r="S26" s="15"/>
      <c r="T26" s="14"/>
      <c r="U26" s="14" t="str">
        <f>IF(高齢者会計!C10="","",VLOOKUP(9,テーブル4[],3,FALSE))</f>
        <v/>
      </c>
      <c r="V26" s="39" t="str">
        <f>IF(高齢者会計!D10="","",VLOOKUP(9,テーブル4[],4,FALSE))</f>
        <v/>
      </c>
      <c r="W26" s="15"/>
      <c r="X26" s="14"/>
      <c r="Y26" s="14" t="str">
        <f>IF(歳入歳出外現金!C10="","",VLOOKUP(9,テーブル5[],3,FALSE))</f>
        <v>保険料</v>
      </c>
      <c r="Z26" s="39">
        <f>IF(歳入歳出外現金!D10="","件",VLOOKUP(9,テーブル5[],4,FALSE))</f>
        <v>0</v>
      </c>
      <c r="AA26" s="16"/>
      <c r="AB26" s="17"/>
      <c r="AC26" s="14" t="str">
        <f>IF(歳入歳出外現金!C21="","",VLOOKUP(20,テーブル5[],3,FALSE))</f>
        <v/>
      </c>
      <c r="AD26" s="39" t="str">
        <f>IF(歳入歳出外現金!D21="","",VLOOKUP(20,テーブル5[],4,FALSE))</f>
        <v/>
      </c>
      <c r="AE26" s="14"/>
      <c r="AF26" s="14"/>
      <c r="AG26" s="16"/>
      <c r="AH26" s="14"/>
      <c r="AI26" s="18"/>
      <c r="AJ26" s="14" t="str">
        <f>IF(下水道会計!C10="","",VLOOKUP(9,テーブル6[],3,FALSE))</f>
        <v>その他</v>
      </c>
      <c r="AK26" s="39">
        <f>IF(下水道会計!D10="","件",VLOOKUP(9,テーブル6[],4,FALSE))</f>
        <v>0</v>
      </c>
      <c r="AL26" s="19"/>
    </row>
    <row r="27" spans="1:38" ht="14.25" customHeight="1">
      <c r="A27" s="111"/>
      <c r="B27" s="20"/>
      <c r="C27" s="113">
        <f>IF(一般会計!E10="","円",VLOOKUP(9,テーブル1[],5,FALSE))</f>
        <v>0</v>
      </c>
      <c r="D27" s="113">
        <f>+VLOOKUP(1,テーブル1[[#Headers],[#Data]],4,FALSE)</f>
        <v>0</v>
      </c>
      <c r="E27" s="14"/>
      <c r="F27" s="115" t="str">
        <f>IF(一般会計!E21="","",VLOOKUP(20,テーブル1[],5,FALSE))</f>
        <v/>
      </c>
      <c r="G27" s="115">
        <f>+VLOOKUP(1,テーブル1[[#Headers],[#Data]],4,FALSE)</f>
        <v>0</v>
      </c>
      <c r="H27" s="15"/>
      <c r="I27" s="14"/>
      <c r="J27" s="115" t="str">
        <f>IF(国保会計!E10="","",VLOOKUP(9,テーブル2[],5,FALSE))</f>
        <v/>
      </c>
      <c r="K27" s="115">
        <f>+VLOOKUP(1,テーブル1[[#Headers],[#Data]],4,FALSE)</f>
        <v>0</v>
      </c>
      <c r="L27" s="15"/>
      <c r="M27" s="14"/>
      <c r="N27" s="14"/>
      <c r="O27" s="15"/>
      <c r="P27" s="14"/>
      <c r="Q27" s="115" t="str">
        <f>IF(介護保険会計!E10="","",VLOOKUP(9,テーブル3[],5,FALSE))</f>
        <v/>
      </c>
      <c r="R27" s="115">
        <f>+VLOOKUP(1,テーブル1[[#Headers],[#Data]],4,FALSE)</f>
        <v>0</v>
      </c>
      <c r="S27" s="15"/>
      <c r="T27" s="14"/>
      <c r="U27" s="115" t="str">
        <f>IF(高齢者会計!E10="","",VLOOKUP(9,テーブル4[],5,FALSE))</f>
        <v/>
      </c>
      <c r="V27" s="115">
        <f>+VLOOKUP(1,テーブル1[[#Headers],[#Data]],4,FALSE)</f>
        <v>0</v>
      </c>
      <c r="W27" s="15"/>
      <c r="X27" s="14"/>
      <c r="Y27" s="113">
        <f>IF(歳入歳出外現金!E10="","円",VLOOKUP(9,テーブル5[],5,FALSE))</f>
        <v>0</v>
      </c>
      <c r="Z27" s="113">
        <f>+VLOOKUP(1,テーブル1[[#Headers],[#Data]],4,FALSE)</f>
        <v>0</v>
      </c>
      <c r="AA27" s="21"/>
      <c r="AB27" s="17"/>
      <c r="AC27" s="115" t="str">
        <f>IF(歳入歳出外現金!E21="","",VLOOKUP(20,テーブル5[],5,FALSE))</f>
        <v/>
      </c>
      <c r="AD27" s="115">
        <f>+VLOOKUP(1,テーブル1[[#Headers],[#Data]],4,FALSE)</f>
        <v>0</v>
      </c>
      <c r="AE27" s="14"/>
      <c r="AF27" s="14"/>
      <c r="AG27" s="21"/>
      <c r="AH27" s="14"/>
      <c r="AI27" s="18"/>
      <c r="AJ27" s="113">
        <f>IF(下水道会計!E10="","円",VLOOKUP(9,テーブル6[],5,FALSE))</f>
        <v>0</v>
      </c>
      <c r="AK27" s="113">
        <f>+VLOOKUP(1,テーブル1[[#Headers],[#Data]],4,FALSE)</f>
        <v>0</v>
      </c>
      <c r="AL27" s="19"/>
    </row>
    <row r="28" spans="1:38" ht="14.25" customHeight="1">
      <c r="A28" s="111"/>
      <c r="B28" s="20"/>
      <c r="C28" s="14" t="str">
        <f>IF(一般会計!C11="","",VLOOKUP(10,テーブル1[],3,FALSE))</f>
        <v>町営家賃</v>
      </c>
      <c r="D28" s="39">
        <f>IF(一般会計!D11="","件",VLOOKUP(10,テーブル1[],4,FALSE))</f>
        <v>0</v>
      </c>
      <c r="E28" s="14"/>
      <c r="F28" s="14" t="str">
        <f>IF(一般会計!C22="","",VLOOKUP(21,テーブル1[],3,FALSE))</f>
        <v/>
      </c>
      <c r="G28" s="16" t="str">
        <f>IF(一般会計!D22="","",VLOOKUP(21,テーブル1[],4,FALSE))</f>
        <v/>
      </c>
      <c r="H28" s="15"/>
      <c r="I28" s="14"/>
      <c r="J28" s="14" t="str">
        <f>IF(国保会計!C11="","",VLOOKUP(10,テーブル2[],3,FALSE))</f>
        <v/>
      </c>
      <c r="K28" s="39" t="str">
        <f>IF(国保会計!D11="","",VLOOKUP(10,テーブル2[],4,FALSE))</f>
        <v/>
      </c>
      <c r="L28" s="15"/>
      <c r="M28" s="14"/>
      <c r="N28" s="14"/>
      <c r="O28" s="15"/>
      <c r="P28" s="14"/>
      <c r="Q28" s="14" t="str">
        <f>IF(介護保険会計!C11="","",VLOOKUP(10,テーブル3[],3,FALSE))</f>
        <v/>
      </c>
      <c r="R28" s="39" t="str">
        <f>IF(介護保険会計!D11="","",VLOOKUP(10,テーブル3[],4,FALSE))</f>
        <v/>
      </c>
      <c r="S28" s="15"/>
      <c r="T28" s="14"/>
      <c r="U28" s="14" t="str">
        <f>IF(高齢者会計!C11="","",VLOOKUP(10,テーブル4[],3,FALSE))</f>
        <v/>
      </c>
      <c r="V28" s="39" t="str">
        <f>IF(高齢者会計!D11="","",VLOOKUP(10,テーブル4[],4,FALSE))</f>
        <v/>
      </c>
      <c r="W28" s="15"/>
      <c r="X28" s="14"/>
      <c r="Y28" s="22" t="str">
        <f>IF(歳入歳出外現金!C11="","",VLOOKUP(10,テーブル5[],3,FALSE))</f>
        <v>心身共済</v>
      </c>
      <c r="Z28" s="39">
        <f>IF(歳入歳出外現金!D11="","件",VLOOKUP(10,テーブル5[],4,FALSE))</f>
        <v>0</v>
      </c>
      <c r="AA28" s="16"/>
      <c r="AB28" s="17"/>
      <c r="AC28" s="14" t="str">
        <f>IF(歳入歳出外現金!C22="","",VLOOKUP(21,テーブル5[],3,FALSE))</f>
        <v/>
      </c>
      <c r="AD28" s="39" t="str">
        <f>IF(歳入歳出外現金!D22="","",VLOOKUP(21,テーブル5[],4,FALSE))</f>
        <v/>
      </c>
      <c r="AE28" s="14"/>
      <c r="AF28" s="14"/>
      <c r="AG28" s="16"/>
      <c r="AH28" s="14"/>
      <c r="AI28" s="18"/>
      <c r="AJ28" s="22" t="str">
        <f>IF(下水道会計!C11="","",VLOOKUP(10,テーブル6[],3,FALSE))</f>
        <v/>
      </c>
      <c r="AK28" s="39" t="str">
        <f>IF(下水道会計!D11="","",VLOOKUP(10,テーブル6[],4,FALSE))</f>
        <v/>
      </c>
      <c r="AL28" s="19"/>
    </row>
    <row r="29" spans="1:38" ht="14.25" customHeight="1">
      <c r="A29" s="111"/>
      <c r="B29" s="20"/>
      <c r="C29" s="113">
        <f>IF(一般会計!E11="","円",VLOOKUP(10,テーブル1[],5,FALSE))</f>
        <v>0</v>
      </c>
      <c r="D29" s="113">
        <f>+VLOOKUP(1,テーブル1[[#Headers],[#Data]],4,FALSE)</f>
        <v>0</v>
      </c>
      <c r="E29" s="14"/>
      <c r="F29" s="115" t="str">
        <f>IF(一般会計!E22="","",VLOOKUP(21,テーブル1[],5,FALSE))</f>
        <v/>
      </c>
      <c r="G29" s="115">
        <f>+VLOOKUP(1,テーブル1[[#Headers],[#Data]],4,FALSE)</f>
        <v>0</v>
      </c>
      <c r="H29" s="15"/>
      <c r="I29" s="14"/>
      <c r="J29" s="115" t="str">
        <f>IF(国保会計!E11="","",VLOOKUP(10,テーブル2[],5,FALSE))</f>
        <v/>
      </c>
      <c r="K29" s="115">
        <f>+VLOOKUP(1,テーブル1[[#Headers],[#Data]],4,FALSE)</f>
        <v>0</v>
      </c>
      <c r="L29" s="15"/>
      <c r="M29" s="14"/>
      <c r="N29" s="14"/>
      <c r="O29" s="15"/>
      <c r="P29" s="14"/>
      <c r="Q29" s="115" t="str">
        <f>IF(介護保険会計!E11="","",VLOOKUP(10,テーブル3[],5,FALSE))</f>
        <v/>
      </c>
      <c r="R29" s="115">
        <f>+VLOOKUP(1,テーブル1[[#Headers],[#Data]],4,FALSE)</f>
        <v>0</v>
      </c>
      <c r="S29" s="15"/>
      <c r="T29" s="14"/>
      <c r="U29" s="115" t="str">
        <f>IF(高齢者会計!E11="","",VLOOKUP(10,テーブル4[],5,FALSE))</f>
        <v/>
      </c>
      <c r="V29" s="115">
        <f>+VLOOKUP(1,テーブル1[[#Headers],[#Data]],4,FALSE)</f>
        <v>0</v>
      </c>
      <c r="W29" s="15"/>
      <c r="X29" s="14"/>
      <c r="Y29" s="113">
        <f>IF(歳入歳出外現金!E11="","円",VLOOKUP(10,テーブル5[],5,FALSE))</f>
        <v>0</v>
      </c>
      <c r="Z29" s="113">
        <f>+VLOOKUP(1,テーブル1[[#Headers],[#Data]],4,FALSE)</f>
        <v>0</v>
      </c>
      <c r="AA29" s="21"/>
      <c r="AB29" s="17"/>
      <c r="AC29" s="115" t="str">
        <f>IF(歳入歳出外現金!E22="","",VLOOKUP(21,テーブル5[],5,FALSE))</f>
        <v/>
      </c>
      <c r="AD29" s="115">
        <f>+VLOOKUP(1,テーブル1[[#Headers],[#Data]],4,FALSE)</f>
        <v>0</v>
      </c>
      <c r="AE29" s="14"/>
      <c r="AF29" s="14"/>
      <c r="AG29" s="21"/>
      <c r="AH29" s="14"/>
      <c r="AI29" s="18"/>
      <c r="AJ29" s="115" t="str">
        <f>IF(下水道会計!E11="","",VLOOKUP(10,テーブル6[],5,FALSE))</f>
        <v/>
      </c>
      <c r="AK29" s="115">
        <f>+VLOOKUP(1,テーブル1[[#Headers],[#Data]],4,FALSE)</f>
        <v>0</v>
      </c>
      <c r="AL29" s="19"/>
    </row>
    <row r="30" spans="1:38" ht="14.25" customHeight="1">
      <c r="A30" s="111"/>
      <c r="B30" s="20"/>
      <c r="C30" s="14" t="str">
        <f>IF(一般会計!C12="","",VLOOKUP(11,テーブル1[],3,FALSE))</f>
        <v>税-手数料</v>
      </c>
      <c r="D30" s="39">
        <f>IF(一般会計!E12="","件",VLOOKUP(11,テーブル1[],4,FALSE))</f>
        <v>0</v>
      </c>
      <c r="E30" s="14"/>
      <c r="F30" s="14" t="str">
        <f>IF(一般会計!C23="","",VLOOKUP(22,テーブル1[],3,FALSE))</f>
        <v/>
      </c>
      <c r="G30" s="16" t="str">
        <f>IF(一般会計!D23="","",VLOOKUP(22,テーブル1[],4,FALSE))</f>
        <v/>
      </c>
      <c r="H30" s="15"/>
      <c r="I30" s="14"/>
      <c r="J30" s="14" t="str">
        <f>IF(国保会計!C12="","",VLOOKUP(11,テーブル2[],3,FALSE))</f>
        <v/>
      </c>
      <c r="K30" s="39" t="str">
        <f>IF(国保会計!D12="","",VLOOKUP(11,テーブル2[],4,FALSE))</f>
        <v/>
      </c>
      <c r="L30" s="15"/>
      <c r="M30" s="14"/>
      <c r="N30" s="14"/>
      <c r="O30" s="15"/>
      <c r="P30" s="14"/>
      <c r="Q30" s="14" t="str">
        <f>IF(介護保険会計!C12="","",VLOOKUP(11,テーブル3[],3,FALSE))</f>
        <v/>
      </c>
      <c r="R30" s="39" t="str">
        <f>IF(介護保険会計!D12="","",VLOOKUP(11,テーブル3[],4,FALSE))</f>
        <v/>
      </c>
      <c r="S30" s="15"/>
      <c r="T30" s="14"/>
      <c r="U30" s="14" t="str">
        <f>IF(高齢者会計!C12="","",VLOOKUP(11,テーブル4[],3,FALSE))</f>
        <v/>
      </c>
      <c r="V30" s="39" t="str">
        <f>IF(高齢者会計!D12="","",VLOOKUP(11,テーブル4[],4,FALSE))</f>
        <v/>
      </c>
      <c r="W30" s="15"/>
      <c r="X30" s="14"/>
      <c r="Y30" s="14" t="str">
        <f>IF(歳入歳出外現金!C12="","",VLOOKUP(11,テーブル5[],3,FALSE))</f>
        <v>その他</v>
      </c>
      <c r="Z30" s="39">
        <f>IF(歳入歳出外現金!D12="","件",VLOOKUP(11,テーブル5[],4,FALSE))</f>
        <v>0</v>
      </c>
      <c r="AA30" s="16"/>
      <c r="AB30" s="17"/>
      <c r="AC30" s="14" t="str">
        <f>IF(歳入歳出外現金!C23="","",VLOOKUP(22,テーブル5[],3,FALSE))</f>
        <v/>
      </c>
      <c r="AD30" s="39" t="str">
        <f>IF(歳入歳出外現金!D23="","",VLOOKUP(22,テーブル5[],4,FALSE))</f>
        <v/>
      </c>
      <c r="AE30" s="14"/>
      <c r="AF30" s="14"/>
      <c r="AG30" s="16"/>
      <c r="AH30" s="14"/>
      <c r="AI30" s="18"/>
      <c r="AJ30" s="14" t="str">
        <f>IF(下水道会計!C12="","",VLOOKUP(11,テーブル6[],3,FALSE))</f>
        <v/>
      </c>
      <c r="AK30" s="39" t="str">
        <f>IF(下水道会計!D12="","",VLOOKUP(11,テーブル6[],4,FALSE))</f>
        <v/>
      </c>
      <c r="AL30" s="19"/>
    </row>
    <row r="31" spans="1:38" ht="14.25" customHeight="1" thickBot="1">
      <c r="A31" s="112"/>
      <c r="B31" s="24"/>
      <c r="C31" s="118">
        <f>IF(一般会計!E12="","円",VLOOKUP(11,テーブル1[],5,FALSE))</f>
        <v>0</v>
      </c>
      <c r="D31" s="118">
        <f>+VLOOKUP(1,テーブル1[[#Headers],[#Data]],4,FALSE)</f>
        <v>0</v>
      </c>
      <c r="E31" s="25"/>
      <c r="F31" s="118" t="str">
        <f>IF(一般会計!E23="","",VLOOKUP(22,テーブル1[],5,FALSE))</f>
        <v/>
      </c>
      <c r="G31" s="118">
        <f>+VLOOKUP(1,テーブル1[[#Headers],[#Data]],4,FALSE)</f>
        <v>0</v>
      </c>
      <c r="H31" s="26"/>
      <c r="I31" s="25"/>
      <c r="J31" s="118" t="str">
        <f>IF(国保会計!E12="","",VLOOKUP(11,テーブル2[],5,FALSE))</f>
        <v/>
      </c>
      <c r="K31" s="118">
        <f>+VLOOKUP(1,テーブル1[[#Headers],[#Data]],4,FALSE)</f>
        <v>0</v>
      </c>
      <c r="L31" s="26"/>
      <c r="M31" s="25"/>
      <c r="N31" s="25"/>
      <c r="O31" s="26"/>
      <c r="P31" s="25"/>
      <c r="Q31" s="118" t="str">
        <f>IF(介護保険会計!E12="","",VLOOKUP(11,テーブル3[],5,FALSE))</f>
        <v/>
      </c>
      <c r="R31" s="118">
        <f>+VLOOKUP(1,テーブル1[[#Headers],[#Data]],4,FALSE)</f>
        <v>0</v>
      </c>
      <c r="S31" s="26"/>
      <c r="T31" s="25"/>
      <c r="U31" s="118" t="str">
        <f>IF(高齢者会計!E12="","",VLOOKUP(11,テーブル4[],5,FALSE))</f>
        <v/>
      </c>
      <c r="V31" s="118">
        <f>+VLOOKUP(1,テーブル1[[#Headers],[#Data]],4,FALSE)</f>
        <v>0</v>
      </c>
      <c r="W31" s="26"/>
      <c r="X31" s="25"/>
      <c r="Y31" s="118">
        <f>IF(歳入歳出外現金!E12="","円",VLOOKUP(11,テーブル5[],5,FALSE))</f>
        <v>0</v>
      </c>
      <c r="Z31" s="118">
        <f>+VLOOKUP(1,テーブル1[[#Headers],[#Data]],4,FALSE)</f>
        <v>0</v>
      </c>
      <c r="AA31" s="27"/>
      <c r="AB31" s="28"/>
      <c r="AC31" s="118" t="str">
        <f>IF(歳入歳出外現金!E23="","",VLOOKUP(22,テーブル5[],5,FALSE))</f>
        <v/>
      </c>
      <c r="AD31" s="118">
        <f>+VLOOKUP(1,テーブル1[[#Headers],[#Data]],4,FALSE)</f>
        <v>0</v>
      </c>
      <c r="AE31" s="25"/>
      <c r="AF31" s="25"/>
      <c r="AG31" s="27"/>
      <c r="AH31" s="25"/>
      <c r="AI31" s="29"/>
      <c r="AJ31" s="118" t="str">
        <f>IF(下水道会計!E12="","",VLOOKUP(11,テーブル6[],5,FALSE))</f>
        <v/>
      </c>
      <c r="AK31" s="118">
        <f>+VLOOKUP(1,テーブル1[[#Headers],[#Data]],4,FALSE)</f>
        <v>0</v>
      </c>
      <c r="AL31" s="30"/>
    </row>
    <row r="32" spans="1:38" ht="4.5" customHeight="1">
      <c r="A32" s="31"/>
      <c r="B32" s="31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C32" s="5"/>
      <c r="AD32" s="5"/>
      <c r="AE32" s="5"/>
      <c r="AF32" s="5"/>
      <c r="AH32" s="5"/>
      <c r="AI32" s="32"/>
      <c r="AJ32" s="32"/>
      <c r="AK32" s="32"/>
      <c r="AL32" s="32"/>
    </row>
    <row r="33" spans="1:38" ht="12" customHeight="1">
      <c r="A33" s="119" t="s">
        <v>33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</row>
    <row r="34" spans="1:38" ht="12" customHeight="1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</row>
    <row r="35" spans="1:38" ht="3" customHeight="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C35" s="33"/>
      <c r="AD35" s="33"/>
      <c r="AE35" s="33"/>
      <c r="AF35" s="33"/>
      <c r="AH35" s="33"/>
      <c r="AI35" s="33"/>
      <c r="AJ35" s="33"/>
      <c r="AK35" s="33"/>
      <c r="AL35" s="33"/>
    </row>
    <row r="36" spans="1:38" ht="12" customHeight="1">
      <c r="A36" s="120" t="s">
        <v>34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</row>
    <row r="37" spans="1:38" ht="12" customHeight="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</row>
    <row r="38" spans="1:38" ht="3.75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C38" s="33"/>
      <c r="AD38" s="33"/>
      <c r="AE38" s="33"/>
      <c r="AF38" s="33"/>
      <c r="AH38" s="33"/>
      <c r="AI38" s="33"/>
      <c r="AJ38" s="33"/>
      <c r="AK38" s="33"/>
      <c r="AL38" s="33"/>
    </row>
    <row r="39" spans="1:38" ht="12" customHeight="1">
      <c r="A39" s="116">
        <f ca="1">'日計日＆残高'!B3</f>
        <v>44652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42"/>
      <c r="P39" s="42"/>
      <c r="Q39" s="42"/>
      <c r="R39" s="42"/>
      <c r="S39" s="42"/>
      <c r="T39" s="42"/>
      <c r="U39" s="117">
        <f>設定!E1</f>
        <v>0</v>
      </c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</row>
    <row r="40" spans="1:38" ht="12" customHeight="1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42"/>
      <c r="P40" s="42"/>
      <c r="Q40" s="42"/>
      <c r="R40" s="42"/>
      <c r="S40" s="42"/>
      <c r="T40" s="42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</row>
  </sheetData>
  <mergeCells count="139">
    <mergeCell ref="A39:N40"/>
    <mergeCell ref="U39:AK40"/>
    <mergeCell ref="AC31:AD31"/>
    <mergeCell ref="AJ31:AK31"/>
    <mergeCell ref="A33:AK34"/>
    <mergeCell ref="A36:AK37"/>
    <mergeCell ref="C31:D31"/>
    <mergeCell ref="F31:G31"/>
    <mergeCell ref="J31:K31"/>
    <mergeCell ref="Q31:R31"/>
    <mergeCell ref="U31:V31"/>
    <mergeCell ref="Y31:Z31"/>
    <mergeCell ref="AC27:AD27"/>
    <mergeCell ref="AJ27:AK27"/>
    <mergeCell ref="C29:D29"/>
    <mergeCell ref="F29:G29"/>
    <mergeCell ref="J29:K29"/>
    <mergeCell ref="Q29:R29"/>
    <mergeCell ref="U29:V29"/>
    <mergeCell ref="Y29:Z29"/>
    <mergeCell ref="AC29:AD29"/>
    <mergeCell ref="AJ29:AK29"/>
    <mergeCell ref="C27:D27"/>
    <mergeCell ref="F27:G27"/>
    <mergeCell ref="J27:K27"/>
    <mergeCell ref="Q27:R27"/>
    <mergeCell ref="U27:V27"/>
    <mergeCell ref="Y27:Z27"/>
    <mergeCell ref="AC23:AD23"/>
    <mergeCell ref="AJ23:AK23"/>
    <mergeCell ref="C25:D25"/>
    <mergeCell ref="F25:G25"/>
    <mergeCell ref="J25:K25"/>
    <mergeCell ref="Q25:R25"/>
    <mergeCell ref="U25:V25"/>
    <mergeCell ref="Y25:Z25"/>
    <mergeCell ref="AC25:AD25"/>
    <mergeCell ref="AJ25:AK25"/>
    <mergeCell ref="C23:D23"/>
    <mergeCell ref="F23:G23"/>
    <mergeCell ref="J23:K23"/>
    <mergeCell ref="Q23:R23"/>
    <mergeCell ref="U23:V23"/>
    <mergeCell ref="Y23:Z23"/>
    <mergeCell ref="AC19:AD19"/>
    <mergeCell ref="AJ19:AK19"/>
    <mergeCell ref="C21:D21"/>
    <mergeCell ref="F21:G21"/>
    <mergeCell ref="J21:K21"/>
    <mergeCell ref="Q21:R21"/>
    <mergeCell ref="U21:V21"/>
    <mergeCell ref="Y21:Z21"/>
    <mergeCell ref="AC21:AD21"/>
    <mergeCell ref="AJ21:AK21"/>
    <mergeCell ref="C19:D19"/>
    <mergeCell ref="F19:G19"/>
    <mergeCell ref="J19:K19"/>
    <mergeCell ref="Q19:R19"/>
    <mergeCell ref="U19:V19"/>
    <mergeCell ref="Y19:Z19"/>
    <mergeCell ref="AJ13:AK13"/>
    <mergeCell ref="AC15:AD15"/>
    <mergeCell ref="AJ15:AK15"/>
    <mergeCell ref="C17:D17"/>
    <mergeCell ref="F17:G17"/>
    <mergeCell ref="J17:K17"/>
    <mergeCell ref="Q17:R17"/>
    <mergeCell ref="U17:V17"/>
    <mergeCell ref="Y17:Z17"/>
    <mergeCell ref="AC17:AD17"/>
    <mergeCell ref="AJ17:AK17"/>
    <mergeCell ref="C15:D15"/>
    <mergeCell ref="F15:G15"/>
    <mergeCell ref="J15:K15"/>
    <mergeCell ref="Q15:R15"/>
    <mergeCell ref="U15:V15"/>
    <mergeCell ref="Y15:Z15"/>
    <mergeCell ref="AC9:AH9"/>
    <mergeCell ref="AI9:AL9"/>
    <mergeCell ref="A10:A31"/>
    <mergeCell ref="C11:D11"/>
    <mergeCell ref="F11:G11"/>
    <mergeCell ref="J11:K11"/>
    <mergeCell ref="Q11:R11"/>
    <mergeCell ref="U11:V11"/>
    <mergeCell ref="Y11:Z11"/>
    <mergeCell ref="AC11:AD11"/>
    <mergeCell ref="B9:H9"/>
    <mergeCell ref="I9:L9"/>
    <mergeCell ref="M9:O9"/>
    <mergeCell ref="P9:S9"/>
    <mergeCell ref="T9:W9"/>
    <mergeCell ref="X9:AB9"/>
    <mergeCell ref="AJ11:AK11"/>
    <mergeCell ref="C13:D13"/>
    <mergeCell ref="F13:G13"/>
    <mergeCell ref="J13:K13"/>
    <mergeCell ref="Q13:R13"/>
    <mergeCell ref="U13:V13"/>
    <mergeCell ref="Y13:Z13"/>
    <mergeCell ref="AC13:AD13"/>
    <mergeCell ref="AC7:AH7"/>
    <mergeCell ref="AI7:AL7"/>
    <mergeCell ref="B8:H8"/>
    <mergeCell ref="I8:L8"/>
    <mergeCell ref="M8:O8"/>
    <mergeCell ref="P8:S8"/>
    <mergeCell ref="T8:W8"/>
    <mergeCell ref="X8:AB8"/>
    <mergeCell ref="AC8:AH8"/>
    <mergeCell ref="AI8:AL8"/>
    <mergeCell ref="B7:H7"/>
    <mergeCell ref="I7:L7"/>
    <mergeCell ref="M7:O7"/>
    <mergeCell ref="P7:S7"/>
    <mergeCell ref="T7:W7"/>
    <mergeCell ref="X7:AB7"/>
    <mergeCell ref="A1:AF1"/>
    <mergeCell ref="A2:AF2"/>
    <mergeCell ref="A3:F4"/>
    <mergeCell ref="J3:AF4"/>
    <mergeCell ref="AJ3:AJ4"/>
    <mergeCell ref="AK3:AK4"/>
    <mergeCell ref="AC5:AH5"/>
    <mergeCell ref="AI5:AL5"/>
    <mergeCell ref="B6:H6"/>
    <mergeCell ref="I6:L6"/>
    <mergeCell ref="M6:O6"/>
    <mergeCell ref="P6:S6"/>
    <mergeCell ref="T6:W6"/>
    <mergeCell ref="X6:AB6"/>
    <mergeCell ref="AC6:AH6"/>
    <mergeCell ref="AI6:AL6"/>
    <mergeCell ref="B5:H5"/>
    <mergeCell ref="I5:L5"/>
    <mergeCell ref="M5:O5"/>
    <mergeCell ref="P5:S5"/>
    <mergeCell ref="T5:W5"/>
    <mergeCell ref="X5:AB5"/>
  </mergeCells>
  <phoneticPr fontId="3"/>
  <dataValidations count="1">
    <dataValidation allowBlank="1" showInputMessage="1" showErrorMessage="1" sqref="A41:C65547 I5 M5 P5 T5 X5 AC5 A39 A36 AM1:JF5 AL1:AL4 AJ1:AK3 A1:A3 H1:I4 B1:G2 J30:K30 AG30 A28:A33 B28:B32 A5:B27 D32 D10 D12 D14 D16 D18 D20 D22 D24 D26 D28 D30 E10:E32 F28:G28 F29 C5:C32 F10:G10 AH10:AJ32 F31 F11 F12:G12 F13 F14:G14 F15 F16:G16 F17 F18:G18 F19 F20:G20 K32 F22:G22 F23 F24:G24 F25 F26:G26 F32:G32 J1:K3 F21 K10 K12 K14 K16 K18 K20 F27 K22 K24 R30 R10 L10:Q32 R12 R14 R16 R18 R20 H10:I32 J10:J25 J26:K26 J27 J28:K28 J29 J31:J32 R22 R24 R32 R26 R28 S10:T32 U30:V30 U31 U11 U10:V10 U13 U12:V12 U15 U14:V14 U17 U16:V16 U19 U18:V18 U21 U20:V20 U23 U22:V22 U25 U24:V24 U27 U26:V26 U29 U28:V28 U32:V32 Z32:AA32 W10:X32 Y11 Y12:AA12 Y14:AA14 Y16:AA16 Y18:AA18 Y13 Y20:AA20 Y15 Y22:AA22 Y17 Y24:AA24 Y19 Y26:AA26 Y21 Y28:AA28 Y23 Z30:AA30 Y25 Y27 Y29:Y32 Y10:AA10 AC10:AC32 AD32 AD10 AD12 AD14 AD16 AD18 AD20 AD22 AD24 AD26 AD28 AD30 L1:AH2 AE10:AF32 AG10 AG12 AG14 AG16 AG18 AG20 AG22 AG24 AG26 AG28 AI1:AI5 AK32 AL10:AL32 AK10 AK12 AK14 AK16 AK20 AK22 AK24 AK26 AK28 AK30 AK18 F30:G30"/>
  </dataValidations>
  <printOptions horizontalCentered="1" verticalCentered="1"/>
  <pageMargins left="0" right="0" top="0" bottom="0" header="0" footer="0"/>
  <pageSetup paperSize="9" fitToWidth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E1" sqref="E1:G1"/>
    </sheetView>
  </sheetViews>
  <sheetFormatPr defaultRowHeight="13.5"/>
  <sheetData>
    <row r="1" spans="1:7" ht="24.75" customHeight="1">
      <c r="A1" t="s">
        <v>166</v>
      </c>
      <c r="E1" s="121"/>
      <c r="F1" s="121"/>
      <c r="G1" s="121"/>
    </row>
    <row r="4" spans="1:7">
      <c r="A4" t="s">
        <v>165</v>
      </c>
    </row>
    <row r="5" spans="1:7" ht="8.25" customHeight="1"/>
    <row r="6" spans="1:7">
      <c r="A6" t="s">
        <v>159</v>
      </c>
      <c r="B6" t="s">
        <v>160</v>
      </c>
      <c r="C6" t="s">
        <v>161</v>
      </c>
      <c r="D6" t="s">
        <v>162</v>
      </c>
      <c r="E6" t="s">
        <v>163</v>
      </c>
      <c r="F6" t="s">
        <v>164</v>
      </c>
    </row>
    <row r="7" spans="1:7">
      <c r="A7" t="str">
        <f>一般会計!C2</f>
        <v>法人</v>
      </c>
      <c r="B7" t="str">
        <f>国保会計!C2</f>
        <v>国保</v>
      </c>
      <c r="C7" t="str">
        <f>介護保険会計!C2</f>
        <v>介護</v>
      </c>
      <c r="D7" t="str">
        <f>高齢者会計!C2</f>
        <v>高齢者</v>
      </c>
      <c r="E7" t="str">
        <f>歳入歳出外現金!C2</f>
        <v>町県</v>
      </c>
      <c r="F7" t="str">
        <f>下水道会計!C2</f>
        <v>受益者負担</v>
      </c>
    </row>
    <row r="8" spans="1:7">
      <c r="A8" t="str">
        <f>一般会計!C3</f>
        <v>固定</v>
      </c>
      <c r="B8" t="str">
        <f>国保会計!C6</f>
        <v>補助金</v>
      </c>
      <c r="C8" t="str">
        <f>介護保険会計!C6</f>
        <v>補助金</v>
      </c>
      <c r="D8" t="str">
        <f>高齢者会計!C6</f>
        <v>補助金</v>
      </c>
      <c r="E8" t="str">
        <f>歳入歳出外現金!C6</f>
        <v>差押金</v>
      </c>
      <c r="F8" t="str">
        <f>下水道会計!C3</f>
        <v>使用料</v>
      </c>
    </row>
    <row r="9" spans="1:7">
      <c r="A9" t="str">
        <f>一般会計!C5</f>
        <v>軽自</v>
      </c>
      <c r="B9" t="str">
        <f>国保会計!C7</f>
        <v>交付金</v>
      </c>
      <c r="C9" t="str">
        <f>介護保険会計!C7</f>
        <v>交付金</v>
      </c>
      <c r="D9" t="str">
        <f>高齢者会計!C7</f>
        <v>交付金</v>
      </c>
      <c r="E9" t="str">
        <f>歳入歳出外現金!C7</f>
        <v>交通共済</v>
      </c>
      <c r="F9" t="str">
        <f>下水道会計!C7</f>
        <v>補助金</v>
      </c>
    </row>
    <row r="10" spans="1:7">
      <c r="A10" t="str">
        <f>一般会計!C9</f>
        <v>保育所</v>
      </c>
      <c r="B10" t="str">
        <f>国保会計!C8</f>
        <v>返納金</v>
      </c>
      <c r="C10" t="str">
        <f>介護保険会計!C8</f>
        <v>その他</v>
      </c>
      <c r="D10" t="str">
        <f>高齢者会計!C8</f>
        <v>その他</v>
      </c>
      <c r="E10" t="str">
        <f>歳入歳出外現金!C8</f>
        <v>県証紙</v>
      </c>
      <c r="F10" t="str">
        <f>下水道会計!C8</f>
        <v>交付金</v>
      </c>
    </row>
    <row r="11" spans="1:7">
      <c r="A11" t="str">
        <f>一般会計!C11</f>
        <v>町営家賃</v>
      </c>
      <c r="B11" t="str">
        <f>国保会計!C9</f>
        <v>その他</v>
      </c>
      <c r="C11">
        <f>介護保険会計!C9</f>
        <v>0</v>
      </c>
      <c r="D11">
        <f>高齢者会計!C9</f>
        <v>0</v>
      </c>
      <c r="E11" t="str">
        <f>歳入歳出外現金!C9</f>
        <v>所得税</v>
      </c>
      <c r="F11" t="str">
        <f>下水道会計!C9</f>
        <v>手数料</v>
      </c>
    </row>
    <row r="12" spans="1:7">
      <c r="A12" t="str">
        <f>一般会計!C12</f>
        <v>税-手数料</v>
      </c>
      <c r="B12">
        <f>国保会計!C10</f>
        <v>0</v>
      </c>
      <c r="E12" t="str">
        <f>歳入歳出外現金!C10</f>
        <v>保険料</v>
      </c>
      <c r="F12" t="str">
        <f>下水道会計!C10</f>
        <v>その他</v>
      </c>
    </row>
    <row r="13" spans="1:7">
      <c r="A13" t="str">
        <f>一般会計!C13</f>
        <v>戸-手数料</v>
      </c>
      <c r="B13">
        <f>国保会計!C11</f>
        <v>0</v>
      </c>
      <c r="E13" t="str">
        <f>歳入歳出外現金!C11</f>
        <v>心身共済</v>
      </c>
      <c r="F13">
        <f>下水道会計!C11</f>
        <v>0</v>
      </c>
    </row>
    <row r="14" spans="1:7">
      <c r="A14" t="str">
        <f>一般会計!C14</f>
        <v>補助金</v>
      </c>
      <c r="B14">
        <f>国保会計!C12</f>
        <v>0</v>
      </c>
      <c r="E14" t="str">
        <f>歳入歳出外現金!C12</f>
        <v>その他</v>
      </c>
      <c r="F14">
        <f>下水道会計!C12</f>
        <v>0</v>
      </c>
    </row>
    <row r="15" spans="1:7">
      <c r="A15" t="str">
        <f>一般会計!C15</f>
        <v>交付金</v>
      </c>
      <c r="E15" t="str">
        <f>歳入歳出外現金!C13</f>
        <v>負担金</v>
      </c>
    </row>
    <row r="16" spans="1:7">
      <c r="A16" t="str">
        <f>一般会計!C16</f>
        <v>使用料</v>
      </c>
      <c r="E16" t="str">
        <f>歳入歳出外現金!C14</f>
        <v>売上金</v>
      </c>
    </row>
    <row r="17" spans="1:5">
      <c r="A17" t="str">
        <f>一般会計!C17</f>
        <v>犬登録</v>
      </c>
      <c r="E17" t="str">
        <f>歳入歳出外現金!C15</f>
        <v>特別掛金</v>
      </c>
    </row>
    <row r="18" spans="1:5">
      <c r="A18" t="str">
        <f>一般会計!C18</f>
        <v>狂犬病注射</v>
      </c>
      <c r="E18" t="str">
        <f>歳入歳出外現金!C16</f>
        <v>公的証明</v>
      </c>
    </row>
    <row r="19" spans="1:5">
      <c r="A19" t="str">
        <f>一般会計!C19</f>
        <v>その他</v>
      </c>
      <c r="E19" t="str">
        <f>歳入歳出外現金!C17</f>
        <v>生活保護</v>
      </c>
    </row>
    <row r="20" spans="1:5">
      <c r="A20">
        <f>一般会計!C20</f>
        <v>0</v>
      </c>
      <c r="E20">
        <f>歳入歳出外現金!C18</f>
        <v>0</v>
      </c>
    </row>
    <row r="21" spans="1:5">
      <c r="A21">
        <f>一般会計!C21</f>
        <v>0</v>
      </c>
    </row>
    <row r="22" spans="1:5">
      <c r="A22">
        <f>一般会計!C22</f>
        <v>0</v>
      </c>
    </row>
    <row r="23" spans="1:5">
      <c r="A23">
        <f>一般会計!C23</f>
        <v>0</v>
      </c>
    </row>
  </sheetData>
  <mergeCells count="1">
    <mergeCell ref="E1:G1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8"/>
  <sheetViews>
    <sheetView tabSelected="1" workbookViewId="0"/>
  </sheetViews>
  <sheetFormatPr defaultRowHeight="13.5"/>
  <sheetData>
    <row r="1" spans="1:1" ht="24" customHeight="1">
      <c r="A1" t="s">
        <v>190</v>
      </c>
    </row>
    <row r="2" spans="1:1" ht="24" customHeight="1">
      <c r="A2" t="s">
        <v>185</v>
      </c>
    </row>
    <row r="3" spans="1:1" ht="24" customHeight="1">
      <c r="A3" t="s">
        <v>186</v>
      </c>
    </row>
    <row r="4" spans="1:1" ht="24" customHeight="1">
      <c r="A4" t="s">
        <v>187</v>
      </c>
    </row>
    <row r="5" spans="1:1" ht="24" customHeight="1">
      <c r="A5" t="s">
        <v>188</v>
      </c>
    </row>
    <row r="6" spans="1:1" ht="24" customHeight="1">
      <c r="A6" t="s">
        <v>189</v>
      </c>
    </row>
    <row r="7" spans="1:1" ht="24" customHeight="1">
      <c r="A7" t="s">
        <v>191</v>
      </c>
    </row>
    <row r="8" spans="1:1" ht="24" customHeight="1">
      <c r="A8" t="s">
        <v>192</v>
      </c>
    </row>
  </sheetData>
  <phoneticPr fontId="3"/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2" sqref="B2"/>
    </sheetView>
  </sheetViews>
  <sheetFormatPr defaultRowHeight="13.5"/>
  <cols>
    <col min="1" max="1" width="15.125" bestFit="1" customWidth="1"/>
    <col min="2" max="2" width="15.625" customWidth="1"/>
    <col min="3" max="5" width="14.25" customWidth="1"/>
  </cols>
  <sheetData>
    <row r="1" spans="1:5">
      <c r="A1" s="52"/>
      <c r="B1" s="52"/>
      <c r="C1" s="61" t="s">
        <v>184</v>
      </c>
    </row>
    <row r="2" spans="1:5">
      <c r="A2" s="70" t="s">
        <v>167</v>
      </c>
      <c r="B2" s="73">
        <f ca="1">TODAY()+C2</f>
        <v>44651</v>
      </c>
      <c r="C2" s="53"/>
      <c r="D2" t="s">
        <v>181</v>
      </c>
    </row>
    <row r="3" spans="1:5">
      <c r="A3" s="70" t="s">
        <v>180</v>
      </c>
      <c r="B3" s="73">
        <f ca="1">B2+1+C3</f>
        <v>44652</v>
      </c>
      <c r="C3" s="53"/>
    </row>
    <row r="5" spans="1:5">
      <c r="A5" s="62"/>
      <c r="B5" s="62" t="s">
        <v>10</v>
      </c>
      <c r="C5" s="62" t="s">
        <v>175</v>
      </c>
      <c r="D5" s="62" t="s">
        <v>179</v>
      </c>
    </row>
    <row r="6" spans="1:5">
      <c r="A6" s="63" t="s">
        <v>168</v>
      </c>
      <c r="B6" s="54"/>
      <c r="C6" s="54"/>
      <c r="D6" s="71">
        <f>【印刷】出納日報!B9</f>
        <v>0</v>
      </c>
    </row>
    <row r="7" spans="1:5">
      <c r="A7" s="64" t="s">
        <v>169</v>
      </c>
      <c r="B7" s="55"/>
      <c r="C7" s="55"/>
      <c r="D7" s="71">
        <f>【印刷】出納日報!I9</f>
        <v>0</v>
      </c>
    </row>
    <row r="8" spans="1:5">
      <c r="A8" s="65" t="s">
        <v>170</v>
      </c>
      <c r="B8" s="56"/>
      <c r="C8" s="56"/>
      <c r="D8" s="71">
        <f>【印刷】出納日報!P9</f>
        <v>0</v>
      </c>
    </row>
    <row r="9" spans="1:5">
      <c r="A9" s="66" t="s">
        <v>171</v>
      </c>
      <c r="B9" s="57"/>
      <c r="C9" s="57"/>
      <c r="D9" s="71">
        <f>【印刷】出納日報!T9</f>
        <v>0</v>
      </c>
    </row>
    <row r="10" spans="1:5">
      <c r="A10" s="67" t="s">
        <v>172</v>
      </c>
      <c r="B10" s="58"/>
      <c r="C10" s="58"/>
      <c r="D10" s="71">
        <f>【印刷】出納日報!X9</f>
        <v>0</v>
      </c>
    </row>
    <row r="11" spans="1:5">
      <c r="A11" s="68" t="s">
        <v>173</v>
      </c>
      <c r="B11" s="59"/>
      <c r="C11" s="59"/>
      <c r="D11" s="71">
        <f>【印刷】出納日報!AI9</f>
        <v>0</v>
      </c>
    </row>
    <row r="13" spans="1:5">
      <c r="A13" s="62"/>
      <c r="B13" s="62" t="s">
        <v>176</v>
      </c>
      <c r="C13" s="62" t="s">
        <v>177</v>
      </c>
      <c r="D13" s="62" t="s">
        <v>175</v>
      </c>
      <c r="E13" s="62" t="s">
        <v>179</v>
      </c>
    </row>
    <row r="14" spans="1:5">
      <c r="A14" s="69" t="s">
        <v>174</v>
      </c>
      <c r="B14" s="60">
        <v>0</v>
      </c>
      <c r="C14" s="60"/>
      <c r="D14" s="60"/>
      <c r="E14" s="72">
        <f>【印刷】出納日報!M9</f>
        <v>0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B1" workbookViewId="0">
      <selection activeCell="C2" sqref="C2"/>
    </sheetView>
  </sheetViews>
  <sheetFormatPr defaultRowHeight="13.5"/>
  <cols>
    <col min="1" max="1" width="3.875" hidden="1" customWidth="1"/>
    <col min="2" max="2" width="21.375" bestFit="1" customWidth="1"/>
    <col min="3" max="3" width="10.75" customWidth="1"/>
    <col min="4" max="4" width="17.625" customWidth="1"/>
  </cols>
  <sheetData>
    <row r="1" spans="1:4">
      <c r="A1" t="s">
        <v>154</v>
      </c>
      <c r="B1" t="s">
        <v>155</v>
      </c>
      <c r="C1" t="s">
        <v>157</v>
      </c>
      <c r="D1" t="s">
        <v>158</v>
      </c>
    </row>
    <row r="2" spans="1:4">
      <c r="A2">
        <f>ROW()-1</f>
        <v>1</v>
      </c>
      <c r="B2" t="s">
        <v>149</v>
      </c>
      <c r="C2" s="47"/>
      <c r="D2" s="47"/>
    </row>
    <row r="3" spans="1:4">
      <c r="A3">
        <f t="shared" ref="A3:A9" si="0">ROW()-1</f>
        <v>2</v>
      </c>
      <c r="B3" t="s">
        <v>150</v>
      </c>
      <c r="C3" s="47"/>
      <c r="D3" s="47"/>
    </row>
    <row r="4" spans="1:4">
      <c r="A4">
        <f t="shared" si="0"/>
        <v>3</v>
      </c>
      <c r="B4" t="s">
        <v>67</v>
      </c>
      <c r="C4" s="47"/>
      <c r="D4" s="47"/>
    </row>
    <row r="5" spans="1:4">
      <c r="A5">
        <f t="shared" si="0"/>
        <v>4</v>
      </c>
      <c r="B5" t="s">
        <v>131</v>
      </c>
      <c r="C5" s="47"/>
      <c r="D5" s="47"/>
    </row>
    <row r="6" spans="1:4">
      <c r="A6">
        <f t="shared" si="0"/>
        <v>5</v>
      </c>
      <c r="B6" t="s">
        <v>156</v>
      </c>
      <c r="C6" s="47"/>
      <c r="D6" s="47"/>
    </row>
    <row r="7" spans="1:4">
      <c r="A7">
        <f t="shared" si="0"/>
        <v>6</v>
      </c>
      <c r="B7" t="s">
        <v>153</v>
      </c>
      <c r="C7" s="47"/>
      <c r="D7" s="47"/>
    </row>
    <row r="8" spans="1:4">
      <c r="A8">
        <f t="shared" si="0"/>
        <v>7</v>
      </c>
      <c r="B8" t="s">
        <v>151</v>
      </c>
      <c r="C8" s="47"/>
      <c r="D8" s="47"/>
    </row>
    <row r="9" spans="1:4">
      <c r="A9">
        <f t="shared" si="0"/>
        <v>8</v>
      </c>
      <c r="B9" t="s">
        <v>152</v>
      </c>
      <c r="C9" s="47"/>
      <c r="D9" s="47"/>
    </row>
  </sheetData>
  <phoneticPr fontId="3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L1000"/>
  <sheetViews>
    <sheetView workbookViewId="0">
      <selection activeCell="H2" sqref="H2"/>
    </sheetView>
  </sheetViews>
  <sheetFormatPr defaultRowHeight="13.5"/>
  <cols>
    <col min="1" max="1" width="4" style="34" customWidth="1"/>
    <col min="2" max="2" width="21.5" style="34" hidden="1" customWidth="1"/>
    <col min="3" max="3" width="11.125" style="34" customWidth="1"/>
    <col min="4" max="4" width="9" style="34"/>
    <col min="5" max="5" width="16.625" style="34" customWidth="1"/>
    <col min="6" max="6" width="32.875" style="34" bestFit="1" customWidth="1"/>
    <col min="7" max="7" width="9" style="34"/>
    <col min="8" max="8" width="9" style="45"/>
    <col min="9" max="9" width="15" style="34" customWidth="1"/>
    <col min="10" max="10" width="9.125" style="34" bestFit="1" customWidth="1"/>
    <col min="11" max="11" width="12.75" style="34" customWidth="1"/>
    <col min="12" max="12" width="15" style="34" customWidth="1"/>
    <col min="13" max="16384" width="9" style="34"/>
  </cols>
  <sheetData>
    <row r="1" spans="1:12">
      <c r="A1" s="34" t="s">
        <v>83</v>
      </c>
      <c r="B1" s="34" t="s">
        <v>82</v>
      </c>
      <c r="C1" s="34" t="s">
        <v>81</v>
      </c>
      <c r="D1" s="34" t="s">
        <v>80</v>
      </c>
      <c r="E1" s="34" t="s">
        <v>79</v>
      </c>
      <c r="F1" s="34" t="s">
        <v>134</v>
      </c>
      <c r="H1" s="45" t="s">
        <v>144</v>
      </c>
      <c r="I1" s="45" t="s">
        <v>145</v>
      </c>
      <c r="J1" s="45" t="s">
        <v>146</v>
      </c>
      <c r="K1" s="45" t="s">
        <v>147</v>
      </c>
      <c r="L1" s="45" t="s">
        <v>148</v>
      </c>
    </row>
    <row r="2" spans="1:12">
      <c r="A2" s="34">
        <f t="shared" ref="A2:A23" si="0">+ROW()-1</f>
        <v>1</v>
      </c>
      <c r="B2" s="34" t="s">
        <v>78</v>
      </c>
      <c r="C2" s="34" t="s">
        <v>77</v>
      </c>
      <c r="D2" s="36">
        <f>COUNTIFS(テーブル7[本税],"&gt;0",テーブル7[税目等],テーブル1[[#This Row],[備考]])</f>
        <v>0</v>
      </c>
      <c r="E2" s="36">
        <f>SUMIF(テーブル7[税目等],テーブル1[[#This Row],[備考]],テーブル7[本税])</f>
        <v>0</v>
      </c>
      <c r="F2" s="34" t="s">
        <v>76</v>
      </c>
      <c r="I2" s="44"/>
      <c r="J2" s="44"/>
      <c r="K2" s="44"/>
      <c r="L2" s="44">
        <f t="shared" ref="L2:L39" si="1">SUM(I2:K2)</f>
        <v>0</v>
      </c>
    </row>
    <row r="3" spans="1:12">
      <c r="A3" s="34">
        <f t="shared" si="0"/>
        <v>2</v>
      </c>
      <c r="B3" s="34" t="s">
        <v>75</v>
      </c>
      <c r="C3" s="34" t="s">
        <v>74</v>
      </c>
      <c r="D3" s="36">
        <f>COUNTIFS(テーブル7[本税],"&gt;0",テーブル7[税目等],テーブル1[[#This Row],[備考]])</f>
        <v>0</v>
      </c>
      <c r="E3" s="36">
        <f>SUMIF(テーブル7[税目等],テーブル1[[#This Row],[備考]],テーブル7[本税])</f>
        <v>0</v>
      </c>
      <c r="F3" s="34" t="s">
        <v>73</v>
      </c>
      <c r="I3" s="44"/>
      <c r="J3" s="44"/>
      <c r="K3" s="44"/>
      <c r="L3" s="44">
        <f t="shared" si="1"/>
        <v>0</v>
      </c>
    </row>
    <row r="4" spans="1:12">
      <c r="A4" s="34">
        <f t="shared" si="0"/>
        <v>3</v>
      </c>
      <c r="B4" s="34" t="s">
        <v>72</v>
      </c>
      <c r="C4" s="34" t="s">
        <v>71</v>
      </c>
      <c r="D4" s="46">
        <f>口座振替分!C3</f>
        <v>0</v>
      </c>
      <c r="E4" s="36">
        <f>口座振替分!D3</f>
        <v>0</v>
      </c>
      <c r="F4" s="34" t="s">
        <v>70</v>
      </c>
      <c r="I4" s="44"/>
      <c r="J4" s="44"/>
      <c r="K4" s="44"/>
      <c r="L4" s="44">
        <f t="shared" si="1"/>
        <v>0</v>
      </c>
    </row>
    <row r="5" spans="1:12">
      <c r="A5" s="34">
        <f t="shared" si="0"/>
        <v>4</v>
      </c>
      <c r="B5" s="34" t="s">
        <v>69</v>
      </c>
      <c r="C5" s="34" t="s">
        <v>68</v>
      </c>
      <c r="D5" s="46">
        <f>COUNTIFS(テーブル7[本税],"&gt;0",テーブル7[税目等],テーブル1[[#This Row],[備考]])</f>
        <v>0</v>
      </c>
      <c r="E5" s="36">
        <f>SUMIF(テーブル7[税目等],テーブル1[[#This Row],[備考]],テーブル7[本税])</f>
        <v>0</v>
      </c>
      <c r="F5" s="34" t="s">
        <v>67</v>
      </c>
      <c r="I5" s="44"/>
      <c r="J5" s="44"/>
      <c r="K5" s="44"/>
      <c r="L5" s="44">
        <f t="shared" si="1"/>
        <v>0</v>
      </c>
    </row>
    <row r="6" spans="1:12">
      <c r="A6" s="34">
        <f t="shared" si="0"/>
        <v>5</v>
      </c>
      <c r="B6" s="34" t="s">
        <v>66</v>
      </c>
      <c r="C6" s="34" t="s">
        <v>65</v>
      </c>
      <c r="D6" s="46">
        <f>口座振替分!C4</f>
        <v>0</v>
      </c>
      <c r="E6" s="36">
        <f>口座振替分!D4</f>
        <v>0</v>
      </c>
      <c r="F6" s="34" t="s">
        <v>64</v>
      </c>
      <c r="I6" s="44"/>
      <c r="J6" s="44"/>
      <c r="K6" s="44"/>
      <c r="L6" s="44">
        <f t="shared" si="1"/>
        <v>0</v>
      </c>
    </row>
    <row r="7" spans="1:12">
      <c r="A7" s="34">
        <f t="shared" si="0"/>
        <v>6</v>
      </c>
      <c r="B7" s="34" t="s">
        <v>63</v>
      </c>
      <c r="C7" s="34" t="s">
        <v>21</v>
      </c>
      <c r="D7" s="46">
        <f>K1000</f>
        <v>0</v>
      </c>
      <c r="E7" s="36">
        <f>SUM(テーブル7[督促手数料])</f>
        <v>0</v>
      </c>
      <c r="F7" s="34" t="s">
        <v>62</v>
      </c>
      <c r="I7" s="44"/>
      <c r="J7" s="44"/>
      <c r="K7" s="44"/>
      <c r="L7" s="44">
        <f t="shared" si="1"/>
        <v>0</v>
      </c>
    </row>
    <row r="8" spans="1:12">
      <c r="A8" s="34">
        <f t="shared" si="0"/>
        <v>7</v>
      </c>
      <c r="B8" s="34" t="s">
        <v>61</v>
      </c>
      <c r="C8" s="34" t="s">
        <v>60</v>
      </c>
      <c r="D8" s="46">
        <f>J1000</f>
        <v>0</v>
      </c>
      <c r="E8" s="36">
        <f>SUM(テーブル7[延滞金])</f>
        <v>0</v>
      </c>
      <c r="I8" s="44"/>
      <c r="J8" s="44"/>
      <c r="K8" s="44"/>
      <c r="L8" s="44">
        <f t="shared" si="1"/>
        <v>0</v>
      </c>
    </row>
    <row r="9" spans="1:12">
      <c r="A9" s="34">
        <f t="shared" si="0"/>
        <v>8</v>
      </c>
      <c r="B9" s="34" t="s">
        <v>59</v>
      </c>
      <c r="C9" s="34" t="s">
        <v>58</v>
      </c>
      <c r="D9" s="46">
        <f>COUNTIF(テーブル7[税目等],テーブル1[[#This Row],[備考]])</f>
        <v>0</v>
      </c>
      <c r="E9" s="36">
        <f>SUMIF(テーブル7[税目等],テーブル1[[#This Row],[備考]],テーブル7[本税])</f>
        <v>0</v>
      </c>
      <c r="F9" s="34" t="s">
        <v>57</v>
      </c>
      <c r="I9" s="44"/>
      <c r="J9" s="44"/>
      <c r="K9" s="44"/>
      <c r="L9" s="44">
        <f t="shared" si="1"/>
        <v>0</v>
      </c>
    </row>
    <row r="10" spans="1:12">
      <c r="A10" s="34">
        <f t="shared" si="0"/>
        <v>9</v>
      </c>
      <c r="B10" s="34" t="s">
        <v>56</v>
      </c>
      <c r="C10" s="34" t="s">
        <v>55</v>
      </c>
      <c r="D10" s="46">
        <f>口座振替分!C6</f>
        <v>0</v>
      </c>
      <c r="E10" s="36">
        <f>口座振替分!D6</f>
        <v>0</v>
      </c>
      <c r="F10" s="34" t="s">
        <v>54</v>
      </c>
      <c r="I10" s="44"/>
      <c r="J10" s="44"/>
      <c r="K10" s="44"/>
      <c r="L10" s="44">
        <f t="shared" si="1"/>
        <v>0</v>
      </c>
    </row>
    <row r="11" spans="1:12">
      <c r="A11" s="34">
        <f t="shared" si="0"/>
        <v>10</v>
      </c>
      <c r="B11" s="34" t="s">
        <v>53</v>
      </c>
      <c r="C11" s="34" t="s">
        <v>52</v>
      </c>
      <c r="D11" s="36">
        <f>COUNTIF(テーブル7[税目等],テーブル1[[#This Row],[備考]])</f>
        <v>0</v>
      </c>
      <c r="E11" s="36">
        <f>SUMIF(テーブル7[税目等],テーブル1[[#This Row],[備考]],テーブル7[本税])</f>
        <v>0</v>
      </c>
      <c r="F11" s="34" t="s">
        <v>51</v>
      </c>
      <c r="I11" s="44"/>
      <c r="J11" s="44"/>
      <c r="K11" s="44"/>
      <c r="L11" s="44">
        <f t="shared" si="1"/>
        <v>0</v>
      </c>
    </row>
    <row r="12" spans="1:12">
      <c r="A12" s="34">
        <f t="shared" si="0"/>
        <v>11</v>
      </c>
      <c r="B12" s="34" t="s">
        <v>50</v>
      </c>
      <c r="C12" s="34" t="s">
        <v>49</v>
      </c>
      <c r="D12" s="36">
        <f>COUNTIF(テーブル7[税目等],テーブル1[[#This Row],[備考]])</f>
        <v>0</v>
      </c>
      <c r="E12" s="36">
        <f>SUMIF(テーブル7[税目等],テーブル1[[#This Row],[備考]],テーブル7[本税])</f>
        <v>0</v>
      </c>
      <c r="F12" s="34" t="s">
        <v>48</v>
      </c>
      <c r="I12" s="44"/>
      <c r="J12" s="44"/>
      <c r="K12" s="44"/>
      <c r="L12" s="44">
        <f t="shared" si="1"/>
        <v>0</v>
      </c>
    </row>
    <row r="13" spans="1:12">
      <c r="A13" s="34">
        <f t="shared" si="0"/>
        <v>12</v>
      </c>
      <c r="B13" s="34" t="s">
        <v>47</v>
      </c>
      <c r="C13" s="34" t="s">
        <v>46</v>
      </c>
      <c r="D13" s="36">
        <f>COUNTIF(テーブル7[税目等],テーブル1[[#This Row],[備考]])</f>
        <v>0</v>
      </c>
      <c r="E13" s="36">
        <f>SUMIF(テーブル7[税目等],テーブル1[[#This Row],[備考]],テーブル7[本税])</f>
        <v>0</v>
      </c>
      <c r="F13" s="34" t="s">
        <v>45</v>
      </c>
      <c r="I13" s="44"/>
      <c r="J13" s="44"/>
      <c r="K13" s="44"/>
      <c r="L13" s="44">
        <f t="shared" si="1"/>
        <v>0</v>
      </c>
    </row>
    <row r="14" spans="1:12">
      <c r="A14" s="34">
        <f t="shared" si="0"/>
        <v>13</v>
      </c>
      <c r="B14" s="34" t="s">
        <v>44</v>
      </c>
      <c r="C14" s="34" t="s">
        <v>23</v>
      </c>
      <c r="D14" s="36">
        <f>COUNTIF(テーブル7[税目等],テーブル1[[#This Row],[備考]])</f>
        <v>0</v>
      </c>
      <c r="E14" s="36">
        <f>SUMIF(テーブル7[税目等],テーブル1[[#This Row],[備考]],テーブル7[本税])</f>
        <v>0</v>
      </c>
      <c r="I14" s="44"/>
      <c r="J14" s="44"/>
      <c r="K14" s="44"/>
      <c r="L14" s="44">
        <f t="shared" si="1"/>
        <v>0</v>
      </c>
    </row>
    <row r="15" spans="1:12">
      <c r="A15" s="34">
        <f t="shared" si="0"/>
        <v>14</v>
      </c>
      <c r="B15" s="34" t="s">
        <v>43</v>
      </c>
      <c r="C15" s="34" t="s">
        <v>26</v>
      </c>
      <c r="D15" s="36">
        <f>COUNTIF(テーブル7[税目等],テーブル1[[#This Row],[備考]])</f>
        <v>0</v>
      </c>
      <c r="E15" s="36">
        <f>SUMIF(テーブル7[税目等],テーブル1[[#This Row],[備考]],テーブル7[本税])</f>
        <v>0</v>
      </c>
      <c r="I15" s="44"/>
      <c r="J15" s="44"/>
      <c r="K15" s="44"/>
      <c r="L15" s="44">
        <f t="shared" si="1"/>
        <v>0</v>
      </c>
    </row>
    <row r="16" spans="1:12">
      <c r="A16" s="34">
        <f t="shared" si="0"/>
        <v>15</v>
      </c>
      <c r="B16" s="34" t="s">
        <v>42</v>
      </c>
      <c r="C16" s="34" t="s">
        <v>20</v>
      </c>
      <c r="D16" s="36">
        <f>COUNTIF(テーブル7[税目等],テーブル1[[#This Row],[備考]])</f>
        <v>0</v>
      </c>
      <c r="E16" s="36">
        <f>SUMIF(テーブル7[税目等],テーブル1[[#This Row],[備考]],テーブル7[本税])</f>
        <v>0</v>
      </c>
      <c r="I16" s="44"/>
      <c r="J16" s="44"/>
      <c r="K16" s="44"/>
      <c r="L16" s="44">
        <f t="shared" si="1"/>
        <v>0</v>
      </c>
    </row>
    <row r="17" spans="1:12">
      <c r="A17" s="34">
        <f t="shared" si="0"/>
        <v>16</v>
      </c>
      <c r="B17" s="34" t="s">
        <v>41</v>
      </c>
      <c r="C17" s="34" t="s">
        <v>40</v>
      </c>
      <c r="D17" s="36">
        <f>COUNTIF(テーブル7[税目等],テーブル1[[#This Row],[備考]])</f>
        <v>0</v>
      </c>
      <c r="E17" s="36">
        <f>SUMIF(テーブル7[税目等],テーブル1[[#This Row],[備考]],テーブル7[本税])</f>
        <v>0</v>
      </c>
      <c r="F17" s="34" t="s">
        <v>39</v>
      </c>
      <c r="I17" s="44"/>
      <c r="J17" s="44"/>
      <c r="K17" s="44"/>
      <c r="L17" s="44">
        <f t="shared" si="1"/>
        <v>0</v>
      </c>
    </row>
    <row r="18" spans="1:12">
      <c r="A18" s="34">
        <f t="shared" si="0"/>
        <v>17</v>
      </c>
      <c r="B18" s="34" t="s">
        <v>38</v>
      </c>
      <c r="C18" s="34" t="s">
        <v>37</v>
      </c>
      <c r="D18" s="36">
        <f>COUNTIF(テーブル7[税目等],テーブル1[[#This Row],[備考]])</f>
        <v>0</v>
      </c>
      <c r="E18" s="36">
        <f>SUMIF(テーブル7[税目等],テーブル1[[#This Row],[備考]],テーブル7[本税])</f>
        <v>0</v>
      </c>
      <c r="F18" s="34" t="s">
        <v>36</v>
      </c>
      <c r="I18" s="44"/>
      <c r="J18" s="44"/>
      <c r="K18" s="44"/>
      <c r="L18" s="44">
        <f t="shared" si="1"/>
        <v>0</v>
      </c>
    </row>
    <row r="19" spans="1:12">
      <c r="A19" s="34">
        <f t="shared" si="0"/>
        <v>18</v>
      </c>
      <c r="B19" s="34" t="s">
        <v>35</v>
      </c>
      <c r="C19" s="34" t="s">
        <v>28</v>
      </c>
      <c r="D19" s="36">
        <f>COUNTIF(テーブル7[税目等],テーブル1[[#This Row],[備考]])</f>
        <v>0</v>
      </c>
      <c r="E19" s="36">
        <f>SUMIF(テーブル7[税目等],テーブル1[[#This Row],[備考]],テーブル7[本税])</f>
        <v>0</v>
      </c>
      <c r="I19" s="44"/>
      <c r="J19" s="44"/>
      <c r="K19" s="44"/>
      <c r="L19" s="44">
        <f t="shared" si="1"/>
        <v>0</v>
      </c>
    </row>
    <row r="20" spans="1:12">
      <c r="A20" s="37">
        <f t="shared" si="0"/>
        <v>19</v>
      </c>
      <c r="D20" s="36"/>
      <c r="E20" s="36"/>
      <c r="I20" s="44"/>
      <c r="J20" s="44"/>
      <c r="K20" s="44"/>
      <c r="L20" s="44">
        <f t="shared" si="1"/>
        <v>0</v>
      </c>
    </row>
    <row r="21" spans="1:12">
      <c r="A21" s="37">
        <f t="shared" si="0"/>
        <v>20</v>
      </c>
      <c r="D21" s="36"/>
      <c r="E21" s="36"/>
      <c r="I21" s="44"/>
      <c r="J21" s="44"/>
      <c r="K21" s="44"/>
      <c r="L21" s="44">
        <f t="shared" si="1"/>
        <v>0</v>
      </c>
    </row>
    <row r="22" spans="1:12">
      <c r="A22" s="37">
        <f t="shared" si="0"/>
        <v>21</v>
      </c>
      <c r="D22" s="36"/>
      <c r="E22" s="36"/>
      <c r="I22" s="44"/>
      <c r="J22" s="44"/>
      <c r="K22" s="44"/>
      <c r="L22" s="44">
        <f t="shared" si="1"/>
        <v>0</v>
      </c>
    </row>
    <row r="23" spans="1:12">
      <c r="A23" s="37">
        <f t="shared" si="0"/>
        <v>22</v>
      </c>
      <c r="D23" s="36"/>
      <c r="E23" s="36"/>
      <c r="I23" s="44"/>
      <c r="J23" s="44"/>
      <c r="K23" s="44"/>
      <c r="L23" s="44">
        <f t="shared" si="1"/>
        <v>0</v>
      </c>
    </row>
    <row r="24" spans="1:12">
      <c r="D24" s="35">
        <f>SUBTOTAL(109,テーブル1[件数])</f>
        <v>0</v>
      </c>
      <c r="E24" s="35">
        <f>SUBTOTAL(109,テーブル1[金額])</f>
        <v>0</v>
      </c>
      <c r="I24" s="44"/>
      <c r="J24" s="44"/>
      <c r="K24" s="44"/>
      <c r="L24" s="44">
        <f t="shared" si="1"/>
        <v>0</v>
      </c>
    </row>
    <row r="25" spans="1:12">
      <c r="I25" s="44"/>
      <c r="J25" s="44"/>
      <c r="K25" s="44"/>
      <c r="L25" s="44">
        <f t="shared" si="1"/>
        <v>0</v>
      </c>
    </row>
    <row r="26" spans="1:12">
      <c r="I26" s="44"/>
      <c r="J26" s="44"/>
      <c r="K26" s="44"/>
      <c r="L26" s="44">
        <f t="shared" si="1"/>
        <v>0</v>
      </c>
    </row>
    <row r="27" spans="1:12">
      <c r="I27" s="44"/>
      <c r="J27" s="44"/>
      <c r="K27" s="44"/>
      <c r="L27" s="44">
        <f t="shared" si="1"/>
        <v>0</v>
      </c>
    </row>
    <row r="28" spans="1:12">
      <c r="I28" s="44"/>
      <c r="J28" s="44"/>
      <c r="K28" s="44"/>
      <c r="L28" s="44">
        <f t="shared" si="1"/>
        <v>0</v>
      </c>
    </row>
    <row r="29" spans="1:12">
      <c r="I29" s="44"/>
      <c r="J29" s="44"/>
      <c r="K29" s="44"/>
      <c r="L29" s="44">
        <f t="shared" si="1"/>
        <v>0</v>
      </c>
    </row>
    <row r="30" spans="1:12">
      <c r="I30" s="44"/>
      <c r="J30" s="44"/>
      <c r="K30" s="44"/>
      <c r="L30" s="44">
        <f t="shared" si="1"/>
        <v>0</v>
      </c>
    </row>
    <row r="31" spans="1:12">
      <c r="I31" s="44"/>
      <c r="J31" s="44"/>
      <c r="K31" s="44"/>
      <c r="L31" s="44">
        <f t="shared" si="1"/>
        <v>0</v>
      </c>
    </row>
    <row r="32" spans="1:12">
      <c r="I32" s="44"/>
      <c r="J32" s="44"/>
      <c r="K32" s="44"/>
      <c r="L32" s="44">
        <f t="shared" si="1"/>
        <v>0</v>
      </c>
    </row>
    <row r="33" spans="9:12">
      <c r="I33" s="44"/>
      <c r="J33" s="44"/>
      <c r="K33" s="44"/>
      <c r="L33" s="44">
        <f t="shared" si="1"/>
        <v>0</v>
      </c>
    </row>
    <row r="34" spans="9:12">
      <c r="I34" s="44"/>
      <c r="J34" s="44"/>
      <c r="K34" s="44"/>
      <c r="L34" s="44">
        <f t="shared" si="1"/>
        <v>0</v>
      </c>
    </row>
    <row r="35" spans="9:12">
      <c r="I35" s="44"/>
      <c r="J35" s="44"/>
      <c r="K35" s="44"/>
      <c r="L35" s="44">
        <f t="shared" si="1"/>
        <v>0</v>
      </c>
    </row>
    <row r="36" spans="9:12">
      <c r="I36" s="44"/>
      <c r="J36" s="44"/>
      <c r="K36" s="44"/>
      <c r="L36" s="44">
        <f t="shared" si="1"/>
        <v>0</v>
      </c>
    </row>
    <row r="37" spans="9:12">
      <c r="I37" s="44"/>
      <c r="J37" s="44"/>
      <c r="K37" s="44"/>
      <c r="L37" s="44">
        <f t="shared" si="1"/>
        <v>0</v>
      </c>
    </row>
    <row r="38" spans="9:12">
      <c r="I38" s="44"/>
      <c r="J38" s="44"/>
      <c r="K38" s="44"/>
      <c r="L38" s="44">
        <f t="shared" si="1"/>
        <v>0</v>
      </c>
    </row>
    <row r="39" spans="9:12">
      <c r="I39" s="44"/>
      <c r="J39" s="44"/>
      <c r="K39" s="44"/>
      <c r="L39" s="44">
        <f t="shared" si="1"/>
        <v>0</v>
      </c>
    </row>
    <row r="40" spans="9:12">
      <c r="I40" s="44"/>
      <c r="J40" s="44"/>
      <c r="K40" s="44"/>
      <c r="L40" s="44">
        <f t="shared" ref="L40:L50" si="2">SUM(I40:K40)</f>
        <v>0</v>
      </c>
    </row>
    <row r="41" spans="9:12">
      <c r="I41" s="44"/>
      <c r="J41" s="44"/>
      <c r="K41" s="44"/>
      <c r="L41" s="44">
        <f t="shared" si="2"/>
        <v>0</v>
      </c>
    </row>
    <row r="42" spans="9:12">
      <c r="I42" s="44"/>
      <c r="J42" s="44"/>
      <c r="K42" s="44"/>
      <c r="L42" s="44">
        <f t="shared" si="2"/>
        <v>0</v>
      </c>
    </row>
    <row r="43" spans="9:12">
      <c r="I43" s="44"/>
      <c r="J43" s="44"/>
      <c r="K43" s="44"/>
      <c r="L43" s="44">
        <f t="shared" si="2"/>
        <v>0</v>
      </c>
    </row>
    <row r="44" spans="9:12">
      <c r="I44" s="44"/>
      <c r="J44" s="44"/>
      <c r="K44" s="44"/>
      <c r="L44" s="44">
        <f t="shared" si="2"/>
        <v>0</v>
      </c>
    </row>
    <row r="45" spans="9:12">
      <c r="I45" s="44"/>
      <c r="J45" s="44"/>
      <c r="K45" s="44"/>
      <c r="L45" s="44">
        <f t="shared" si="2"/>
        <v>0</v>
      </c>
    </row>
    <row r="46" spans="9:12">
      <c r="I46" s="44"/>
      <c r="J46" s="44"/>
      <c r="K46" s="44"/>
      <c r="L46" s="44">
        <f t="shared" si="2"/>
        <v>0</v>
      </c>
    </row>
    <row r="47" spans="9:12">
      <c r="I47" s="44"/>
      <c r="J47" s="44"/>
      <c r="K47" s="44"/>
      <c r="L47" s="44">
        <f t="shared" si="2"/>
        <v>0</v>
      </c>
    </row>
    <row r="48" spans="9:12">
      <c r="I48" s="44"/>
      <c r="J48" s="44"/>
      <c r="K48" s="44"/>
      <c r="L48" s="44">
        <f t="shared" si="2"/>
        <v>0</v>
      </c>
    </row>
    <row r="49" spans="9:12">
      <c r="I49" s="44"/>
      <c r="J49" s="44"/>
      <c r="K49" s="44"/>
      <c r="L49" s="44">
        <f t="shared" si="2"/>
        <v>0</v>
      </c>
    </row>
    <row r="50" spans="9:12">
      <c r="I50" s="44"/>
      <c r="J50" s="44"/>
      <c r="K50" s="44"/>
      <c r="L50" s="44">
        <f t="shared" si="2"/>
        <v>0</v>
      </c>
    </row>
    <row r="51" spans="9:12">
      <c r="I51" s="44"/>
      <c r="J51" s="44"/>
      <c r="K51" s="44"/>
      <c r="L51" s="44">
        <f t="shared" ref="L51:L114" si="3">SUM(I51:K51)</f>
        <v>0</v>
      </c>
    </row>
    <row r="52" spans="9:12">
      <c r="I52" s="44"/>
      <c r="J52" s="44"/>
      <c r="K52" s="44"/>
      <c r="L52" s="44">
        <f t="shared" si="3"/>
        <v>0</v>
      </c>
    </row>
    <row r="53" spans="9:12">
      <c r="I53" s="44"/>
      <c r="J53" s="44"/>
      <c r="K53" s="44"/>
      <c r="L53" s="44">
        <f t="shared" si="3"/>
        <v>0</v>
      </c>
    </row>
    <row r="54" spans="9:12">
      <c r="I54" s="44"/>
      <c r="J54" s="44"/>
      <c r="K54" s="44"/>
      <c r="L54" s="44">
        <f t="shared" si="3"/>
        <v>0</v>
      </c>
    </row>
    <row r="55" spans="9:12">
      <c r="I55" s="44"/>
      <c r="J55" s="44"/>
      <c r="K55" s="44"/>
      <c r="L55" s="44">
        <f t="shared" si="3"/>
        <v>0</v>
      </c>
    </row>
    <row r="56" spans="9:12">
      <c r="I56" s="44"/>
      <c r="J56" s="44"/>
      <c r="K56" s="44"/>
      <c r="L56" s="44">
        <f t="shared" si="3"/>
        <v>0</v>
      </c>
    </row>
    <row r="57" spans="9:12">
      <c r="I57" s="44"/>
      <c r="J57" s="44"/>
      <c r="K57" s="44"/>
      <c r="L57" s="44">
        <f t="shared" si="3"/>
        <v>0</v>
      </c>
    </row>
    <row r="58" spans="9:12">
      <c r="I58" s="44"/>
      <c r="J58" s="44"/>
      <c r="K58" s="44"/>
      <c r="L58" s="44">
        <f t="shared" si="3"/>
        <v>0</v>
      </c>
    </row>
    <row r="59" spans="9:12">
      <c r="I59" s="44"/>
      <c r="J59" s="44"/>
      <c r="K59" s="44"/>
      <c r="L59" s="44">
        <f t="shared" si="3"/>
        <v>0</v>
      </c>
    </row>
    <row r="60" spans="9:12">
      <c r="I60" s="44"/>
      <c r="J60" s="44"/>
      <c r="K60" s="44"/>
      <c r="L60" s="44">
        <f t="shared" si="3"/>
        <v>0</v>
      </c>
    </row>
    <row r="61" spans="9:12">
      <c r="I61" s="44"/>
      <c r="J61" s="44"/>
      <c r="K61" s="44"/>
      <c r="L61" s="44">
        <f t="shared" si="3"/>
        <v>0</v>
      </c>
    </row>
    <row r="62" spans="9:12">
      <c r="I62" s="44"/>
      <c r="J62" s="44"/>
      <c r="K62" s="44"/>
      <c r="L62" s="44">
        <f t="shared" si="3"/>
        <v>0</v>
      </c>
    </row>
    <row r="63" spans="9:12">
      <c r="I63" s="44"/>
      <c r="J63" s="44"/>
      <c r="K63" s="44"/>
      <c r="L63" s="44">
        <f t="shared" si="3"/>
        <v>0</v>
      </c>
    </row>
    <row r="64" spans="9:12">
      <c r="I64" s="44"/>
      <c r="J64" s="44"/>
      <c r="K64" s="44"/>
      <c r="L64" s="44">
        <f t="shared" si="3"/>
        <v>0</v>
      </c>
    </row>
    <row r="65" spans="9:12">
      <c r="I65" s="44"/>
      <c r="J65" s="44"/>
      <c r="K65" s="44"/>
      <c r="L65" s="44">
        <f t="shared" si="3"/>
        <v>0</v>
      </c>
    </row>
    <row r="66" spans="9:12">
      <c r="I66" s="44"/>
      <c r="J66" s="44"/>
      <c r="K66" s="44"/>
      <c r="L66" s="44">
        <f t="shared" si="3"/>
        <v>0</v>
      </c>
    </row>
    <row r="67" spans="9:12">
      <c r="I67" s="44"/>
      <c r="J67" s="44"/>
      <c r="K67" s="44"/>
      <c r="L67" s="44">
        <f t="shared" si="3"/>
        <v>0</v>
      </c>
    </row>
    <row r="68" spans="9:12">
      <c r="I68" s="44"/>
      <c r="J68" s="44"/>
      <c r="K68" s="44"/>
      <c r="L68" s="44">
        <f t="shared" si="3"/>
        <v>0</v>
      </c>
    </row>
    <row r="69" spans="9:12">
      <c r="I69" s="44"/>
      <c r="J69" s="44"/>
      <c r="K69" s="44"/>
      <c r="L69" s="44">
        <f t="shared" si="3"/>
        <v>0</v>
      </c>
    </row>
    <row r="70" spans="9:12">
      <c r="I70" s="44"/>
      <c r="J70" s="44"/>
      <c r="K70" s="44"/>
      <c r="L70" s="44">
        <f t="shared" si="3"/>
        <v>0</v>
      </c>
    </row>
    <row r="71" spans="9:12">
      <c r="I71" s="44"/>
      <c r="J71" s="44"/>
      <c r="K71" s="44"/>
      <c r="L71" s="44">
        <f t="shared" si="3"/>
        <v>0</v>
      </c>
    </row>
    <row r="72" spans="9:12">
      <c r="I72" s="44"/>
      <c r="J72" s="44"/>
      <c r="K72" s="44"/>
      <c r="L72" s="44">
        <f t="shared" si="3"/>
        <v>0</v>
      </c>
    </row>
    <row r="73" spans="9:12">
      <c r="I73" s="44"/>
      <c r="J73" s="44"/>
      <c r="K73" s="44"/>
      <c r="L73" s="44">
        <f t="shared" si="3"/>
        <v>0</v>
      </c>
    </row>
    <row r="74" spans="9:12">
      <c r="I74" s="44"/>
      <c r="J74" s="44"/>
      <c r="K74" s="44"/>
      <c r="L74" s="44">
        <f t="shared" si="3"/>
        <v>0</v>
      </c>
    </row>
    <row r="75" spans="9:12">
      <c r="I75" s="44"/>
      <c r="J75" s="44"/>
      <c r="K75" s="44"/>
      <c r="L75" s="44">
        <f t="shared" si="3"/>
        <v>0</v>
      </c>
    </row>
    <row r="76" spans="9:12">
      <c r="I76" s="44"/>
      <c r="J76" s="44"/>
      <c r="K76" s="44"/>
      <c r="L76" s="44">
        <f t="shared" si="3"/>
        <v>0</v>
      </c>
    </row>
    <row r="77" spans="9:12">
      <c r="I77" s="44"/>
      <c r="J77" s="44"/>
      <c r="K77" s="44"/>
      <c r="L77" s="44">
        <f t="shared" si="3"/>
        <v>0</v>
      </c>
    </row>
    <row r="78" spans="9:12">
      <c r="I78" s="44"/>
      <c r="J78" s="44"/>
      <c r="K78" s="44"/>
      <c r="L78" s="44">
        <f t="shared" si="3"/>
        <v>0</v>
      </c>
    </row>
    <row r="79" spans="9:12">
      <c r="I79" s="44"/>
      <c r="J79" s="44"/>
      <c r="K79" s="44"/>
      <c r="L79" s="44">
        <f t="shared" si="3"/>
        <v>0</v>
      </c>
    </row>
    <row r="80" spans="9:12">
      <c r="I80" s="44"/>
      <c r="J80" s="44"/>
      <c r="K80" s="44"/>
      <c r="L80" s="44">
        <f t="shared" si="3"/>
        <v>0</v>
      </c>
    </row>
    <row r="81" spans="9:12">
      <c r="I81" s="44"/>
      <c r="J81" s="44"/>
      <c r="K81" s="44"/>
      <c r="L81" s="44">
        <f t="shared" si="3"/>
        <v>0</v>
      </c>
    </row>
    <row r="82" spans="9:12">
      <c r="I82" s="44"/>
      <c r="J82" s="44"/>
      <c r="K82" s="44"/>
      <c r="L82" s="44">
        <f t="shared" si="3"/>
        <v>0</v>
      </c>
    </row>
    <row r="83" spans="9:12">
      <c r="I83" s="44"/>
      <c r="J83" s="44"/>
      <c r="K83" s="44"/>
      <c r="L83" s="44">
        <f t="shared" si="3"/>
        <v>0</v>
      </c>
    </row>
    <row r="84" spans="9:12">
      <c r="I84" s="44"/>
      <c r="J84" s="44"/>
      <c r="K84" s="44"/>
      <c r="L84" s="44">
        <f t="shared" si="3"/>
        <v>0</v>
      </c>
    </row>
    <row r="85" spans="9:12">
      <c r="I85" s="44"/>
      <c r="J85" s="44"/>
      <c r="K85" s="44"/>
      <c r="L85" s="44">
        <f t="shared" si="3"/>
        <v>0</v>
      </c>
    </row>
    <row r="86" spans="9:12">
      <c r="I86" s="44"/>
      <c r="J86" s="44"/>
      <c r="K86" s="44"/>
      <c r="L86" s="44">
        <f t="shared" si="3"/>
        <v>0</v>
      </c>
    </row>
    <row r="87" spans="9:12">
      <c r="I87" s="44"/>
      <c r="J87" s="44"/>
      <c r="K87" s="44"/>
      <c r="L87" s="44">
        <f t="shared" si="3"/>
        <v>0</v>
      </c>
    </row>
    <row r="88" spans="9:12">
      <c r="I88" s="44"/>
      <c r="J88" s="44"/>
      <c r="K88" s="44"/>
      <c r="L88" s="44">
        <f t="shared" si="3"/>
        <v>0</v>
      </c>
    </row>
    <row r="89" spans="9:12">
      <c r="I89" s="44"/>
      <c r="J89" s="44"/>
      <c r="K89" s="44"/>
      <c r="L89" s="44">
        <f t="shared" si="3"/>
        <v>0</v>
      </c>
    </row>
    <row r="90" spans="9:12">
      <c r="I90" s="44"/>
      <c r="J90" s="44"/>
      <c r="K90" s="44"/>
      <c r="L90" s="44">
        <f t="shared" si="3"/>
        <v>0</v>
      </c>
    </row>
    <row r="91" spans="9:12">
      <c r="I91" s="44"/>
      <c r="J91" s="44"/>
      <c r="K91" s="44"/>
      <c r="L91" s="44">
        <f t="shared" si="3"/>
        <v>0</v>
      </c>
    </row>
    <row r="92" spans="9:12">
      <c r="I92" s="44"/>
      <c r="J92" s="44"/>
      <c r="K92" s="44"/>
      <c r="L92" s="44">
        <f t="shared" si="3"/>
        <v>0</v>
      </c>
    </row>
    <row r="93" spans="9:12">
      <c r="I93" s="44"/>
      <c r="J93" s="44"/>
      <c r="K93" s="44"/>
      <c r="L93" s="44">
        <f t="shared" si="3"/>
        <v>0</v>
      </c>
    </row>
    <row r="94" spans="9:12">
      <c r="I94" s="44"/>
      <c r="J94" s="44"/>
      <c r="K94" s="44"/>
      <c r="L94" s="44">
        <f t="shared" si="3"/>
        <v>0</v>
      </c>
    </row>
    <row r="95" spans="9:12">
      <c r="I95" s="44"/>
      <c r="J95" s="44"/>
      <c r="K95" s="44"/>
      <c r="L95" s="44">
        <f t="shared" si="3"/>
        <v>0</v>
      </c>
    </row>
    <row r="96" spans="9:12">
      <c r="I96" s="44"/>
      <c r="J96" s="44"/>
      <c r="K96" s="44"/>
      <c r="L96" s="44">
        <f t="shared" si="3"/>
        <v>0</v>
      </c>
    </row>
    <row r="97" spans="9:12">
      <c r="I97" s="44"/>
      <c r="J97" s="44"/>
      <c r="K97" s="44"/>
      <c r="L97" s="44">
        <f t="shared" si="3"/>
        <v>0</v>
      </c>
    </row>
    <row r="98" spans="9:12">
      <c r="I98" s="44"/>
      <c r="J98" s="44"/>
      <c r="K98" s="44"/>
      <c r="L98" s="44">
        <f t="shared" si="3"/>
        <v>0</v>
      </c>
    </row>
    <row r="99" spans="9:12">
      <c r="I99" s="44"/>
      <c r="J99" s="44"/>
      <c r="K99" s="44"/>
      <c r="L99" s="44">
        <f t="shared" si="3"/>
        <v>0</v>
      </c>
    </row>
    <row r="100" spans="9:12">
      <c r="I100" s="44"/>
      <c r="J100" s="44"/>
      <c r="K100" s="44"/>
      <c r="L100" s="44">
        <f t="shared" si="3"/>
        <v>0</v>
      </c>
    </row>
    <row r="101" spans="9:12">
      <c r="I101" s="44"/>
      <c r="J101" s="44"/>
      <c r="K101" s="44"/>
      <c r="L101" s="44">
        <f t="shared" si="3"/>
        <v>0</v>
      </c>
    </row>
    <row r="102" spans="9:12">
      <c r="I102" s="44"/>
      <c r="J102" s="44"/>
      <c r="K102" s="44"/>
      <c r="L102" s="44">
        <f t="shared" si="3"/>
        <v>0</v>
      </c>
    </row>
    <row r="103" spans="9:12">
      <c r="I103" s="44"/>
      <c r="J103" s="44"/>
      <c r="K103" s="44"/>
      <c r="L103" s="44">
        <f t="shared" si="3"/>
        <v>0</v>
      </c>
    </row>
    <row r="104" spans="9:12">
      <c r="I104" s="44"/>
      <c r="J104" s="44"/>
      <c r="K104" s="44"/>
      <c r="L104" s="44">
        <f t="shared" si="3"/>
        <v>0</v>
      </c>
    </row>
    <row r="105" spans="9:12">
      <c r="I105" s="44"/>
      <c r="J105" s="44"/>
      <c r="K105" s="44"/>
      <c r="L105" s="44">
        <f t="shared" si="3"/>
        <v>0</v>
      </c>
    </row>
    <row r="106" spans="9:12">
      <c r="I106" s="44"/>
      <c r="J106" s="44"/>
      <c r="K106" s="44"/>
      <c r="L106" s="44">
        <f t="shared" si="3"/>
        <v>0</v>
      </c>
    </row>
    <row r="107" spans="9:12">
      <c r="I107" s="44"/>
      <c r="J107" s="44"/>
      <c r="K107" s="44"/>
      <c r="L107" s="44">
        <f t="shared" si="3"/>
        <v>0</v>
      </c>
    </row>
    <row r="108" spans="9:12">
      <c r="I108" s="44"/>
      <c r="J108" s="44"/>
      <c r="K108" s="44"/>
      <c r="L108" s="44">
        <f t="shared" si="3"/>
        <v>0</v>
      </c>
    </row>
    <row r="109" spans="9:12">
      <c r="I109" s="44"/>
      <c r="J109" s="44"/>
      <c r="K109" s="44"/>
      <c r="L109" s="44">
        <f t="shared" si="3"/>
        <v>0</v>
      </c>
    </row>
    <row r="110" spans="9:12">
      <c r="I110" s="44"/>
      <c r="J110" s="44"/>
      <c r="K110" s="44"/>
      <c r="L110" s="44">
        <f t="shared" si="3"/>
        <v>0</v>
      </c>
    </row>
    <row r="111" spans="9:12">
      <c r="I111" s="44"/>
      <c r="J111" s="44"/>
      <c r="K111" s="44"/>
      <c r="L111" s="44">
        <f t="shared" si="3"/>
        <v>0</v>
      </c>
    </row>
    <row r="112" spans="9:12">
      <c r="I112" s="44"/>
      <c r="J112" s="44"/>
      <c r="K112" s="44"/>
      <c r="L112" s="44">
        <f t="shared" si="3"/>
        <v>0</v>
      </c>
    </row>
    <row r="113" spans="9:12">
      <c r="I113" s="44"/>
      <c r="J113" s="44"/>
      <c r="K113" s="44"/>
      <c r="L113" s="44">
        <f t="shared" si="3"/>
        <v>0</v>
      </c>
    </row>
    <row r="114" spans="9:12">
      <c r="I114" s="44"/>
      <c r="J114" s="44"/>
      <c r="K114" s="44"/>
      <c r="L114" s="44">
        <f t="shared" si="3"/>
        <v>0</v>
      </c>
    </row>
    <row r="115" spans="9:12">
      <c r="I115" s="44"/>
      <c r="J115" s="44"/>
      <c r="K115" s="44"/>
      <c r="L115" s="44">
        <f t="shared" ref="L115:L178" si="4">SUM(I115:K115)</f>
        <v>0</v>
      </c>
    </row>
    <row r="116" spans="9:12">
      <c r="I116" s="44"/>
      <c r="J116" s="44"/>
      <c r="K116" s="44"/>
      <c r="L116" s="44">
        <f t="shared" si="4"/>
        <v>0</v>
      </c>
    </row>
    <row r="117" spans="9:12">
      <c r="I117" s="44"/>
      <c r="J117" s="44"/>
      <c r="K117" s="44"/>
      <c r="L117" s="44">
        <f t="shared" si="4"/>
        <v>0</v>
      </c>
    </row>
    <row r="118" spans="9:12">
      <c r="I118" s="44"/>
      <c r="J118" s="44"/>
      <c r="K118" s="44"/>
      <c r="L118" s="44">
        <f t="shared" si="4"/>
        <v>0</v>
      </c>
    </row>
    <row r="119" spans="9:12">
      <c r="I119" s="44"/>
      <c r="J119" s="44"/>
      <c r="K119" s="44"/>
      <c r="L119" s="44">
        <f t="shared" si="4"/>
        <v>0</v>
      </c>
    </row>
    <row r="120" spans="9:12">
      <c r="I120" s="44"/>
      <c r="J120" s="44"/>
      <c r="K120" s="44"/>
      <c r="L120" s="44">
        <f t="shared" si="4"/>
        <v>0</v>
      </c>
    </row>
    <row r="121" spans="9:12">
      <c r="I121" s="44"/>
      <c r="J121" s="44"/>
      <c r="K121" s="44"/>
      <c r="L121" s="44">
        <f t="shared" si="4"/>
        <v>0</v>
      </c>
    </row>
    <row r="122" spans="9:12">
      <c r="I122" s="44"/>
      <c r="J122" s="44"/>
      <c r="K122" s="44"/>
      <c r="L122" s="44">
        <f t="shared" si="4"/>
        <v>0</v>
      </c>
    </row>
    <row r="123" spans="9:12">
      <c r="I123" s="44"/>
      <c r="J123" s="44"/>
      <c r="K123" s="44"/>
      <c r="L123" s="44">
        <f t="shared" si="4"/>
        <v>0</v>
      </c>
    </row>
    <row r="124" spans="9:12">
      <c r="I124" s="44"/>
      <c r="J124" s="44"/>
      <c r="K124" s="44"/>
      <c r="L124" s="44">
        <f t="shared" si="4"/>
        <v>0</v>
      </c>
    </row>
    <row r="125" spans="9:12">
      <c r="I125" s="44"/>
      <c r="J125" s="44"/>
      <c r="K125" s="44"/>
      <c r="L125" s="44">
        <f t="shared" si="4"/>
        <v>0</v>
      </c>
    </row>
    <row r="126" spans="9:12">
      <c r="I126" s="44"/>
      <c r="J126" s="44"/>
      <c r="K126" s="44"/>
      <c r="L126" s="44">
        <f t="shared" si="4"/>
        <v>0</v>
      </c>
    </row>
    <row r="127" spans="9:12">
      <c r="I127" s="44"/>
      <c r="J127" s="44"/>
      <c r="K127" s="44"/>
      <c r="L127" s="44">
        <f t="shared" si="4"/>
        <v>0</v>
      </c>
    </row>
    <row r="128" spans="9:12">
      <c r="I128" s="44"/>
      <c r="J128" s="44"/>
      <c r="K128" s="44"/>
      <c r="L128" s="44">
        <f t="shared" si="4"/>
        <v>0</v>
      </c>
    </row>
    <row r="129" spans="9:12">
      <c r="I129" s="44"/>
      <c r="J129" s="44"/>
      <c r="K129" s="44"/>
      <c r="L129" s="44">
        <f t="shared" si="4"/>
        <v>0</v>
      </c>
    </row>
    <row r="130" spans="9:12">
      <c r="I130" s="44"/>
      <c r="J130" s="44"/>
      <c r="K130" s="44"/>
      <c r="L130" s="44">
        <f t="shared" si="4"/>
        <v>0</v>
      </c>
    </row>
    <row r="131" spans="9:12">
      <c r="I131" s="44"/>
      <c r="J131" s="44"/>
      <c r="K131" s="44"/>
      <c r="L131" s="44">
        <f t="shared" si="4"/>
        <v>0</v>
      </c>
    </row>
    <row r="132" spans="9:12">
      <c r="I132" s="44"/>
      <c r="J132" s="44"/>
      <c r="K132" s="44"/>
      <c r="L132" s="44">
        <f t="shared" si="4"/>
        <v>0</v>
      </c>
    </row>
    <row r="133" spans="9:12">
      <c r="I133" s="44"/>
      <c r="J133" s="44"/>
      <c r="K133" s="44"/>
      <c r="L133" s="44">
        <f t="shared" si="4"/>
        <v>0</v>
      </c>
    </row>
    <row r="134" spans="9:12">
      <c r="I134" s="44"/>
      <c r="J134" s="44"/>
      <c r="K134" s="44"/>
      <c r="L134" s="44">
        <f t="shared" si="4"/>
        <v>0</v>
      </c>
    </row>
    <row r="135" spans="9:12">
      <c r="I135" s="44"/>
      <c r="J135" s="44"/>
      <c r="K135" s="44"/>
      <c r="L135" s="44">
        <f t="shared" si="4"/>
        <v>0</v>
      </c>
    </row>
    <row r="136" spans="9:12">
      <c r="I136" s="44"/>
      <c r="J136" s="44"/>
      <c r="K136" s="44"/>
      <c r="L136" s="44">
        <f t="shared" si="4"/>
        <v>0</v>
      </c>
    </row>
    <row r="137" spans="9:12">
      <c r="I137" s="44"/>
      <c r="J137" s="44"/>
      <c r="K137" s="44"/>
      <c r="L137" s="44">
        <f t="shared" si="4"/>
        <v>0</v>
      </c>
    </row>
    <row r="138" spans="9:12">
      <c r="I138" s="44"/>
      <c r="J138" s="44"/>
      <c r="K138" s="44"/>
      <c r="L138" s="44">
        <f t="shared" si="4"/>
        <v>0</v>
      </c>
    </row>
    <row r="139" spans="9:12">
      <c r="I139" s="44"/>
      <c r="J139" s="44"/>
      <c r="K139" s="44"/>
      <c r="L139" s="44">
        <f t="shared" si="4"/>
        <v>0</v>
      </c>
    </row>
    <row r="140" spans="9:12">
      <c r="I140" s="44"/>
      <c r="J140" s="44"/>
      <c r="K140" s="44"/>
      <c r="L140" s="44">
        <f t="shared" si="4"/>
        <v>0</v>
      </c>
    </row>
    <row r="141" spans="9:12">
      <c r="I141" s="44"/>
      <c r="J141" s="44"/>
      <c r="K141" s="44"/>
      <c r="L141" s="44">
        <f t="shared" si="4"/>
        <v>0</v>
      </c>
    </row>
    <row r="142" spans="9:12">
      <c r="I142" s="44"/>
      <c r="J142" s="44"/>
      <c r="K142" s="44"/>
      <c r="L142" s="44">
        <f t="shared" si="4"/>
        <v>0</v>
      </c>
    </row>
    <row r="143" spans="9:12">
      <c r="I143" s="44"/>
      <c r="J143" s="44"/>
      <c r="K143" s="44"/>
      <c r="L143" s="44">
        <f t="shared" si="4"/>
        <v>0</v>
      </c>
    </row>
    <row r="144" spans="9:12">
      <c r="I144" s="44"/>
      <c r="J144" s="44"/>
      <c r="K144" s="44"/>
      <c r="L144" s="44">
        <f t="shared" si="4"/>
        <v>0</v>
      </c>
    </row>
    <row r="145" spans="9:12">
      <c r="I145" s="44"/>
      <c r="J145" s="44"/>
      <c r="K145" s="44"/>
      <c r="L145" s="44">
        <f t="shared" si="4"/>
        <v>0</v>
      </c>
    </row>
    <row r="146" spans="9:12">
      <c r="I146" s="44"/>
      <c r="J146" s="44"/>
      <c r="K146" s="44"/>
      <c r="L146" s="44">
        <f t="shared" si="4"/>
        <v>0</v>
      </c>
    </row>
    <row r="147" spans="9:12">
      <c r="I147" s="44"/>
      <c r="J147" s="44"/>
      <c r="K147" s="44"/>
      <c r="L147" s="44">
        <f t="shared" si="4"/>
        <v>0</v>
      </c>
    </row>
    <row r="148" spans="9:12">
      <c r="I148" s="44"/>
      <c r="J148" s="44"/>
      <c r="K148" s="44"/>
      <c r="L148" s="44">
        <f t="shared" si="4"/>
        <v>0</v>
      </c>
    </row>
    <row r="149" spans="9:12">
      <c r="I149" s="44"/>
      <c r="J149" s="44"/>
      <c r="K149" s="44"/>
      <c r="L149" s="44">
        <f t="shared" si="4"/>
        <v>0</v>
      </c>
    </row>
    <row r="150" spans="9:12">
      <c r="I150" s="44"/>
      <c r="J150" s="44"/>
      <c r="K150" s="44"/>
      <c r="L150" s="44">
        <f t="shared" si="4"/>
        <v>0</v>
      </c>
    </row>
    <row r="151" spans="9:12">
      <c r="I151" s="44"/>
      <c r="J151" s="44"/>
      <c r="K151" s="44"/>
      <c r="L151" s="44">
        <f t="shared" si="4"/>
        <v>0</v>
      </c>
    </row>
    <row r="152" spans="9:12">
      <c r="I152" s="44"/>
      <c r="J152" s="44"/>
      <c r="K152" s="44"/>
      <c r="L152" s="44">
        <f t="shared" si="4"/>
        <v>0</v>
      </c>
    </row>
    <row r="153" spans="9:12">
      <c r="I153" s="44"/>
      <c r="J153" s="44"/>
      <c r="K153" s="44"/>
      <c r="L153" s="44">
        <f t="shared" si="4"/>
        <v>0</v>
      </c>
    </row>
    <row r="154" spans="9:12">
      <c r="I154" s="44"/>
      <c r="J154" s="44"/>
      <c r="K154" s="44"/>
      <c r="L154" s="44">
        <f t="shared" si="4"/>
        <v>0</v>
      </c>
    </row>
    <row r="155" spans="9:12">
      <c r="I155" s="44"/>
      <c r="J155" s="44"/>
      <c r="K155" s="44"/>
      <c r="L155" s="44">
        <f t="shared" si="4"/>
        <v>0</v>
      </c>
    </row>
    <row r="156" spans="9:12">
      <c r="I156" s="44"/>
      <c r="J156" s="44"/>
      <c r="K156" s="44"/>
      <c r="L156" s="44">
        <f t="shared" si="4"/>
        <v>0</v>
      </c>
    </row>
    <row r="157" spans="9:12">
      <c r="I157" s="44"/>
      <c r="J157" s="44"/>
      <c r="K157" s="44"/>
      <c r="L157" s="44">
        <f t="shared" si="4"/>
        <v>0</v>
      </c>
    </row>
    <row r="158" spans="9:12">
      <c r="I158" s="44"/>
      <c r="J158" s="44"/>
      <c r="K158" s="44"/>
      <c r="L158" s="44">
        <f t="shared" si="4"/>
        <v>0</v>
      </c>
    </row>
    <row r="159" spans="9:12">
      <c r="I159" s="44"/>
      <c r="J159" s="44"/>
      <c r="K159" s="44"/>
      <c r="L159" s="44">
        <f t="shared" si="4"/>
        <v>0</v>
      </c>
    </row>
    <row r="160" spans="9:12">
      <c r="I160" s="44"/>
      <c r="J160" s="44"/>
      <c r="K160" s="44"/>
      <c r="L160" s="44">
        <f t="shared" si="4"/>
        <v>0</v>
      </c>
    </row>
    <row r="161" spans="9:12">
      <c r="I161" s="44"/>
      <c r="J161" s="44"/>
      <c r="K161" s="44"/>
      <c r="L161" s="44">
        <f t="shared" si="4"/>
        <v>0</v>
      </c>
    </row>
    <row r="162" spans="9:12">
      <c r="I162" s="44"/>
      <c r="J162" s="44"/>
      <c r="K162" s="44"/>
      <c r="L162" s="44">
        <f t="shared" si="4"/>
        <v>0</v>
      </c>
    </row>
    <row r="163" spans="9:12">
      <c r="I163" s="44"/>
      <c r="J163" s="44"/>
      <c r="K163" s="44"/>
      <c r="L163" s="44">
        <f t="shared" si="4"/>
        <v>0</v>
      </c>
    </row>
    <row r="164" spans="9:12">
      <c r="I164" s="44"/>
      <c r="J164" s="44"/>
      <c r="K164" s="44"/>
      <c r="L164" s="44">
        <f t="shared" si="4"/>
        <v>0</v>
      </c>
    </row>
    <row r="165" spans="9:12">
      <c r="I165" s="44"/>
      <c r="J165" s="44"/>
      <c r="K165" s="44"/>
      <c r="L165" s="44">
        <f t="shared" si="4"/>
        <v>0</v>
      </c>
    </row>
    <row r="166" spans="9:12">
      <c r="I166" s="44"/>
      <c r="J166" s="44"/>
      <c r="K166" s="44"/>
      <c r="L166" s="44">
        <f t="shared" si="4"/>
        <v>0</v>
      </c>
    </row>
    <row r="167" spans="9:12">
      <c r="I167" s="44"/>
      <c r="J167" s="44"/>
      <c r="K167" s="44"/>
      <c r="L167" s="44">
        <f t="shared" si="4"/>
        <v>0</v>
      </c>
    </row>
    <row r="168" spans="9:12">
      <c r="I168" s="44"/>
      <c r="J168" s="44"/>
      <c r="K168" s="44"/>
      <c r="L168" s="44">
        <f t="shared" si="4"/>
        <v>0</v>
      </c>
    </row>
    <row r="169" spans="9:12">
      <c r="I169" s="44"/>
      <c r="J169" s="44"/>
      <c r="K169" s="44"/>
      <c r="L169" s="44">
        <f t="shared" si="4"/>
        <v>0</v>
      </c>
    </row>
    <row r="170" spans="9:12">
      <c r="I170" s="44"/>
      <c r="J170" s="44"/>
      <c r="K170" s="44"/>
      <c r="L170" s="44">
        <f t="shared" si="4"/>
        <v>0</v>
      </c>
    </row>
    <row r="171" spans="9:12">
      <c r="I171" s="44"/>
      <c r="J171" s="44"/>
      <c r="K171" s="44"/>
      <c r="L171" s="44">
        <f t="shared" si="4"/>
        <v>0</v>
      </c>
    </row>
    <row r="172" spans="9:12">
      <c r="I172" s="44"/>
      <c r="J172" s="44"/>
      <c r="K172" s="44"/>
      <c r="L172" s="44">
        <f t="shared" si="4"/>
        <v>0</v>
      </c>
    </row>
    <row r="173" spans="9:12">
      <c r="I173" s="44"/>
      <c r="J173" s="44"/>
      <c r="K173" s="44"/>
      <c r="L173" s="44">
        <f t="shared" si="4"/>
        <v>0</v>
      </c>
    </row>
    <row r="174" spans="9:12">
      <c r="I174" s="44"/>
      <c r="J174" s="44"/>
      <c r="K174" s="44"/>
      <c r="L174" s="44">
        <f t="shared" si="4"/>
        <v>0</v>
      </c>
    </row>
    <row r="175" spans="9:12">
      <c r="I175" s="44"/>
      <c r="J175" s="44"/>
      <c r="K175" s="44"/>
      <c r="L175" s="44">
        <f t="shared" si="4"/>
        <v>0</v>
      </c>
    </row>
    <row r="176" spans="9:12">
      <c r="I176" s="44"/>
      <c r="J176" s="44"/>
      <c r="K176" s="44"/>
      <c r="L176" s="44">
        <f t="shared" si="4"/>
        <v>0</v>
      </c>
    </row>
    <row r="177" spans="9:12">
      <c r="I177" s="44"/>
      <c r="J177" s="44"/>
      <c r="K177" s="44"/>
      <c r="L177" s="44">
        <f t="shared" si="4"/>
        <v>0</v>
      </c>
    </row>
    <row r="178" spans="9:12">
      <c r="I178" s="44"/>
      <c r="J178" s="44"/>
      <c r="K178" s="44"/>
      <c r="L178" s="44">
        <f t="shared" si="4"/>
        <v>0</v>
      </c>
    </row>
    <row r="179" spans="9:12">
      <c r="I179" s="44"/>
      <c r="J179" s="44"/>
      <c r="K179" s="44"/>
      <c r="L179" s="44">
        <f t="shared" ref="L179:L242" si="5">SUM(I179:K179)</f>
        <v>0</v>
      </c>
    </row>
    <row r="180" spans="9:12">
      <c r="I180" s="44"/>
      <c r="J180" s="44"/>
      <c r="K180" s="44"/>
      <c r="L180" s="44">
        <f t="shared" si="5"/>
        <v>0</v>
      </c>
    </row>
    <row r="181" spans="9:12">
      <c r="I181" s="44"/>
      <c r="J181" s="44"/>
      <c r="K181" s="44"/>
      <c r="L181" s="44">
        <f t="shared" si="5"/>
        <v>0</v>
      </c>
    </row>
    <row r="182" spans="9:12">
      <c r="I182" s="44"/>
      <c r="J182" s="44"/>
      <c r="K182" s="44"/>
      <c r="L182" s="44">
        <f t="shared" si="5"/>
        <v>0</v>
      </c>
    </row>
    <row r="183" spans="9:12">
      <c r="I183" s="44"/>
      <c r="J183" s="44"/>
      <c r="K183" s="44"/>
      <c r="L183" s="44">
        <f t="shared" si="5"/>
        <v>0</v>
      </c>
    </row>
    <row r="184" spans="9:12">
      <c r="I184" s="44"/>
      <c r="J184" s="44"/>
      <c r="K184" s="44"/>
      <c r="L184" s="44">
        <f t="shared" si="5"/>
        <v>0</v>
      </c>
    </row>
    <row r="185" spans="9:12">
      <c r="I185" s="44"/>
      <c r="J185" s="44"/>
      <c r="K185" s="44"/>
      <c r="L185" s="44">
        <f t="shared" si="5"/>
        <v>0</v>
      </c>
    </row>
    <row r="186" spans="9:12">
      <c r="I186" s="44"/>
      <c r="J186" s="44"/>
      <c r="K186" s="44"/>
      <c r="L186" s="44">
        <f t="shared" si="5"/>
        <v>0</v>
      </c>
    </row>
    <row r="187" spans="9:12">
      <c r="I187" s="44"/>
      <c r="J187" s="44"/>
      <c r="K187" s="44"/>
      <c r="L187" s="44">
        <f t="shared" si="5"/>
        <v>0</v>
      </c>
    </row>
    <row r="188" spans="9:12">
      <c r="I188" s="44"/>
      <c r="J188" s="44"/>
      <c r="K188" s="44"/>
      <c r="L188" s="44">
        <f t="shared" si="5"/>
        <v>0</v>
      </c>
    </row>
    <row r="189" spans="9:12">
      <c r="I189" s="44"/>
      <c r="J189" s="44"/>
      <c r="K189" s="44"/>
      <c r="L189" s="44">
        <f t="shared" si="5"/>
        <v>0</v>
      </c>
    </row>
    <row r="190" spans="9:12">
      <c r="I190" s="44"/>
      <c r="J190" s="44"/>
      <c r="K190" s="44"/>
      <c r="L190" s="44">
        <f t="shared" si="5"/>
        <v>0</v>
      </c>
    </row>
    <row r="191" spans="9:12">
      <c r="I191" s="44"/>
      <c r="J191" s="44"/>
      <c r="K191" s="44"/>
      <c r="L191" s="44">
        <f t="shared" si="5"/>
        <v>0</v>
      </c>
    </row>
    <row r="192" spans="9:12">
      <c r="I192" s="44"/>
      <c r="J192" s="44"/>
      <c r="K192" s="44"/>
      <c r="L192" s="44">
        <f t="shared" si="5"/>
        <v>0</v>
      </c>
    </row>
    <row r="193" spans="9:12">
      <c r="I193" s="44"/>
      <c r="J193" s="44"/>
      <c r="K193" s="44"/>
      <c r="L193" s="44">
        <f t="shared" si="5"/>
        <v>0</v>
      </c>
    </row>
    <row r="194" spans="9:12">
      <c r="I194" s="44"/>
      <c r="J194" s="44"/>
      <c r="K194" s="44"/>
      <c r="L194" s="44">
        <f t="shared" si="5"/>
        <v>0</v>
      </c>
    </row>
    <row r="195" spans="9:12">
      <c r="I195" s="44"/>
      <c r="J195" s="44"/>
      <c r="K195" s="44"/>
      <c r="L195" s="44">
        <f t="shared" si="5"/>
        <v>0</v>
      </c>
    </row>
    <row r="196" spans="9:12">
      <c r="I196" s="44"/>
      <c r="J196" s="44"/>
      <c r="K196" s="44"/>
      <c r="L196" s="44">
        <f t="shared" si="5"/>
        <v>0</v>
      </c>
    </row>
    <row r="197" spans="9:12">
      <c r="I197" s="44"/>
      <c r="J197" s="44"/>
      <c r="K197" s="44"/>
      <c r="L197" s="44">
        <f t="shared" si="5"/>
        <v>0</v>
      </c>
    </row>
    <row r="198" spans="9:12">
      <c r="I198" s="44"/>
      <c r="J198" s="44"/>
      <c r="K198" s="44"/>
      <c r="L198" s="44">
        <f t="shared" si="5"/>
        <v>0</v>
      </c>
    </row>
    <row r="199" spans="9:12">
      <c r="I199" s="44"/>
      <c r="J199" s="44"/>
      <c r="K199" s="44"/>
      <c r="L199" s="44">
        <f t="shared" si="5"/>
        <v>0</v>
      </c>
    </row>
    <row r="200" spans="9:12">
      <c r="I200" s="44"/>
      <c r="J200" s="44"/>
      <c r="K200" s="44"/>
      <c r="L200" s="44">
        <f t="shared" si="5"/>
        <v>0</v>
      </c>
    </row>
    <row r="201" spans="9:12">
      <c r="I201" s="44"/>
      <c r="J201" s="44"/>
      <c r="K201" s="44"/>
      <c r="L201" s="44">
        <f t="shared" si="5"/>
        <v>0</v>
      </c>
    </row>
    <row r="202" spans="9:12">
      <c r="I202" s="44"/>
      <c r="J202" s="44"/>
      <c r="K202" s="44"/>
      <c r="L202" s="44">
        <f t="shared" si="5"/>
        <v>0</v>
      </c>
    </row>
    <row r="203" spans="9:12">
      <c r="I203" s="44"/>
      <c r="J203" s="44"/>
      <c r="K203" s="44"/>
      <c r="L203" s="44">
        <f t="shared" si="5"/>
        <v>0</v>
      </c>
    </row>
    <row r="204" spans="9:12">
      <c r="I204" s="44"/>
      <c r="J204" s="44"/>
      <c r="K204" s="44"/>
      <c r="L204" s="44">
        <f t="shared" si="5"/>
        <v>0</v>
      </c>
    </row>
    <row r="205" spans="9:12">
      <c r="I205" s="44"/>
      <c r="J205" s="44"/>
      <c r="K205" s="44"/>
      <c r="L205" s="44">
        <f t="shared" si="5"/>
        <v>0</v>
      </c>
    </row>
    <row r="206" spans="9:12">
      <c r="I206" s="44"/>
      <c r="J206" s="44"/>
      <c r="K206" s="44"/>
      <c r="L206" s="44">
        <f t="shared" si="5"/>
        <v>0</v>
      </c>
    </row>
    <row r="207" spans="9:12">
      <c r="I207" s="44"/>
      <c r="J207" s="44"/>
      <c r="K207" s="44"/>
      <c r="L207" s="44">
        <f t="shared" si="5"/>
        <v>0</v>
      </c>
    </row>
    <row r="208" spans="9:12">
      <c r="I208" s="44"/>
      <c r="J208" s="44"/>
      <c r="K208" s="44"/>
      <c r="L208" s="44">
        <f t="shared" si="5"/>
        <v>0</v>
      </c>
    </row>
    <row r="209" spans="9:12">
      <c r="I209" s="44"/>
      <c r="J209" s="44"/>
      <c r="K209" s="44"/>
      <c r="L209" s="44">
        <f t="shared" si="5"/>
        <v>0</v>
      </c>
    </row>
    <row r="210" spans="9:12">
      <c r="I210" s="44"/>
      <c r="J210" s="44"/>
      <c r="K210" s="44"/>
      <c r="L210" s="44">
        <f t="shared" si="5"/>
        <v>0</v>
      </c>
    </row>
    <row r="211" spans="9:12">
      <c r="I211" s="44"/>
      <c r="J211" s="44"/>
      <c r="K211" s="44"/>
      <c r="L211" s="44">
        <f t="shared" si="5"/>
        <v>0</v>
      </c>
    </row>
    <row r="212" spans="9:12">
      <c r="I212" s="44"/>
      <c r="J212" s="44"/>
      <c r="K212" s="44"/>
      <c r="L212" s="44">
        <f t="shared" si="5"/>
        <v>0</v>
      </c>
    </row>
    <row r="213" spans="9:12">
      <c r="I213" s="44"/>
      <c r="J213" s="44"/>
      <c r="K213" s="44"/>
      <c r="L213" s="44">
        <f t="shared" si="5"/>
        <v>0</v>
      </c>
    </row>
    <row r="214" spans="9:12">
      <c r="I214" s="44"/>
      <c r="J214" s="44"/>
      <c r="K214" s="44"/>
      <c r="L214" s="44">
        <f t="shared" si="5"/>
        <v>0</v>
      </c>
    </row>
    <row r="215" spans="9:12">
      <c r="I215" s="44"/>
      <c r="J215" s="44"/>
      <c r="K215" s="44"/>
      <c r="L215" s="44">
        <f t="shared" si="5"/>
        <v>0</v>
      </c>
    </row>
    <row r="216" spans="9:12">
      <c r="I216" s="44"/>
      <c r="J216" s="44"/>
      <c r="K216" s="44"/>
      <c r="L216" s="44">
        <f t="shared" si="5"/>
        <v>0</v>
      </c>
    </row>
    <row r="217" spans="9:12">
      <c r="I217" s="44"/>
      <c r="J217" s="44"/>
      <c r="K217" s="44"/>
      <c r="L217" s="44">
        <f t="shared" si="5"/>
        <v>0</v>
      </c>
    </row>
    <row r="218" spans="9:12">
      <c r="I218" s="44"/>
      <c r="J218" s="44"/>
      <c r="K218" s="44"/>
      <c r="L218" s="44">
        <f t="shared" si="5"/>
        <v>0</v>
      </c>
    </row>
    <row r="219" spans="9:12">
      <c r="I219" s="44"/>
      <c r="J219" s="44"/>
      <c r="K219" s="44"/>
      <c r="L219" s="44">
        <f t="shared" si="5"/>
        <v>0</v>
      </c>
    </row>
    <row r="220" spans="9:12">
      <c r="I220" s="44"/>
      <c r="J220" s="44"/>
      <c r="K220" s="44"/>
      <c r="L220" s="44">
        <f t="shared" si="5"/>
        <v>0</v>
      </c>
    </row>
    <row r="221" spans="9:12">
      <c r="I221" s="44"/>
      <c r="J221" s="44"/>
      <c r="K221" s="44"/>
      <c r="L221" s="44">
        <f t="shared" si="5"/>
        <v>0</v>
      </c>
    </row>
    <row r="222" spans="9:12">
      <c r="I222" s="44"/>
      <c r="J222" s="44"/>
      <c r="K222" s="44"/>
      <c r="L222" s="44">
        <f t="shared" si="5"/>
        <v>0</v>
      </c>
    </row>
    <row r="223" spans="9:12">
      <c r="I223" s="44"/>
      <c r="J223" s="44"/>
      <c r="K223" s="44"/>
      <c r="L223" s="44">
        <f t="shared" si="5"/>
        <v>0</v>
      </c>
    </row>
    <row r="224" spans="9:12">
      <c r="I224" s="44"/>
      <c r="J224" s="44"/>
      <c r="K224" s="44"/>
      <c r="L224" s="44">
        <f t="shared" si="5"/>
        <v>0</v>
      </c>
    </row>
    <row r="225" spans="9:12">
      <c r="I225" s="44"/>
      <c r="J225" s="44"/>
      <c r="K225" s="44"/>
      <c r="L225" s="44">
        <f t="shared" si="5"/>
        <v>0</v>
      </c>
    </row>
    <row r="226" spans="9:12">
      <c r="I226" s="44"/>
      <c r="J226" s="44"/>
      <c r="K226" s="44"/>
      <c r="L226" s="44">
        <f t="shared" si="5"/>
        <v>0</v>
      </c>
    </row>
    <row r="227" spans="9:12">
      <c r="I227" s="44"/>
      <c r="J227" s="44"/>
      <c r="K227" s="44"/>
      <c r="L227" s="44">
        <f t="shared" si="5"/>
        <v>0</v>
      </c>
    </row>
    <row r="228" spans="9:12">
      <c r="I228" s="44"/>
      <c r="J228" s="44"/>
      <c r="K228" s="44"/>
      <c r="L228" s="44">
        <f t="shared" si="5"/>
        <v>0</v>
      </c>
    </row>
    <row r="229" spans="9:12">
      <c r="I229" s="44"/>
      <c r="J229" s="44"/>
      <c r="K229" s="44"/>
      <c r="L229" s="44">
        <f t="shared" si="5"/>
        <v>0</v>
      </c>
    </row>
    <row r="230" spans="9:12">
      <c r="I230" s="44"/>
      <c r="J230" s="44"/>
      <c r="K230" s="44"/>
      <c r="L230" s="44">
        <f t="shared" si="5"/>
        <v>0</v>
      </c>
    </row>
    <row r="231" spans="9:12">
      <c r="I231" s="44"/>
      <c r="J231" s="44"/>
      <c r="K231" s="44"/>
      <c r="L231" s="44">
        <f t="shared" si="5"/>
        <v>0</v>
      </c>
    </row>
    <row r="232" spans="9:12">
      <c r="I232" s="44"/>
      <c r="J232" s="44"/>
      <c r="K232" s="44"/>
      <c r="L232" s="44">
        <f t="shared" si="5"/>
        <v>0</v>
      </c>
    </row>
    <row r="233" spans="9:12">
      <c r="I233" s="44"/>
      <c r="J233" s="44"/>
      <c r="K233" s="44"/>
      <c r="L233" s="44">
        <f t="shared" si="5"/>
        <v>0</v>
      </c>
    </row>
    <row r="234" spans="9:12">
      <c r="I234" s="44"/>
      <c r="J234" s="44"/>
      <c r="K234" s="44"/>
      <c r="L234" s="44">
        <f t="shared" si="5"/>
        <v>0</v>
      </c>
    </row>
    <row r="235" spans="9:12">
      <c r="I235" s="44"/>
      <c r="J235" s="44"/>
      <c r="K235" s="44"/>
      <c r="L235" s="44">
        <f t="shared" si="5"/>
        <v>0</v>
      </c>
    </row>
    <row r="236" spans="9:12">
      <c r="I236" s="44"/>
      <c r="J236" s="44"/>
      <c r="K236" s="44"/>
      <c r="L236" s="44">
        <f t="shared" si="5"/>
        <v>0</v>
      </c>
    </row>
    <row r="237" spans="9:12">
      <c r="I237" s="44"/>
      <c r="J237" s="44"/>
      <c r="K237" s="44"/>
      <c r="L237" s="44">
        <f t="shared" si="5"/>
        <v>0</v>
      </c>
    </row>
    <row r="238" spans="9:12">
      <c r="I238" s="44"/>
      <c r="J238" s="44"/>
      <c r="K238" s="44"/>
      <c r="L238" s="44">
        <f t="shared" si="5"/>
        <v>0</v>
      </c>
    </row>
    <row r="239" spans="9:12">
      <c r="I239" s="44"/>
      <c r="J239" s="44"/>
      <c r="K239" s="44"/>
      <c r="L239" s="44">
        <f t="shared" si="5"/>
        <v>0</v>
      </c>
    </row>
    <row r="240" spans="9:12">
      <c r="I240" s="44"/>
      <c r="J240" s="44"/>
      <c r="K240" s="44"/>
      <c r="L240" s="44">
        <f t="shared" si="5"/>
        <v>0</v>
      </c>
    </row>
    <row r="241" spans="9:12">
      <c r="I241" s="44"/>
      <c r="J241" s="44"/>
      <c r="K241" s="44"/>
      <c r="L241" s="44">
        <f t="shared" si="5"/>
        <v>0</v>
      </c>
    </row>
    <row r="242" spans="9:12">
      <c r="I242" s="44"/>
      <c r="J242" s="44"/>
      <c r="K242" s="44"/>
      <c r="L242" s="44">
        <f t="shared" si="5"/>
        <v>0</v>
      </c>
    </row>
    <row r="243" spans="9:12">
      <c r="I243" s="44"/>
      <c r="J243" s="44"/>
      <c r="K243" s="44"/>
      <c r="L243" s="44">
        <f t="shared" ref="L243:L306" si="6">SUM(I243:K243)</f>
        <v>0</v>
      </c>
    </row>
    <row r="244" spans="9:12">
      <c r="I244" s="44"/>
      <c r="J244" s="44"/>
      <c r="K244" s="44"/>
      <c r="L244" s="44">
        <f t="shared" si="6"/>
        <v>0</v>
      </c>
    </row>
    <row r="245" spans="9:12">
      <c r="I245" s="44"/>
      <c r="J245" s="44"/>
      <c r="K245" s="44"/>
      <c r="L245" s="44">
        <f t="shared" si="6"/>
        <v>0</v>
      </c>
    </row>
    <row r="246" spans="9:12">
      <c r="I246" s="44"/>
      <c r="J246" s="44"/>
      <c r="K246" s="44"/>
      <c r="L246" s="44">
        <f t="shared" si="6"/>
        <v>0</v>
      </c>
    </row>
    <row r="247" spans="9:12">
      <c r="I247" s="44"/>
      <c r="J247" s="44"/>
      <c r="K247" s="44"/>
      <c r="L247" s="44">
        <f t="shared" si="6"/>
        <v>0</v>
      </c>
    </row>
    <row r="248" spans="9:12">
      <c r="I248" s="44"/>
      <c r="J248" s="44"/>
      <c r="K248" s="44"/>
      <c r="L248" s="44">
        <f t="shared" si="6"/>
        <v>0</v>
      </c>
    </row>
    <row r="249" spans="9:12">
      <c r="I249" s="44"/>
      <c r="J249" s="44"/>
      <c r="K249" s="44"/>
      <c r="L249" s="44">
        <f t="shared" si="6"/>
        <v>0</v>
      </c>
    </row>
    <row r="250" spans="9:12">
      <c r="I250" s="44"/>
      <c r="J250" s="44"/>
      <c r="K250" s="44"/>
      <c r="L250" s="44">
        <f t="shared" si="6"/>
        <v>0</v>
      </c>
    </row>
    <row r="251" spans="9:12">
      <c r="I251" s="44"/>
      <c r="J251" s="44"/>
      <c r="K251" s="44"/>
      <c r="L251" s="44">
        <f t="shared" si="6"/>
        <v>0</v>
      </c>
    </row>
    <row r="252" spans="9:12">
      <c r="I252" s="44"/>
      <c r="J252" s="44"/>
      <c r="K252" s="44"/>
      <c r="L252" s="44">
        <f t="shared" si="6"/>
        <v>0</v>
      </c>
    </row>
    <row r="253" spans="9:12">
      <c r="I253" s="44"/>
      <c r="J253" s="44"/>
      <c r="K253" s="44"/>
      <c r="L253" s="44">
        <f t="shared" si="6"/>
        <v>0</v>
      </c>
    </row>
    <row r="254" spans="9:12">
      <c r="I254" s="44"/>
      <c r="J254" s="44"/>
      <c r="K254" s="44"/>
      <c r="L254" s="44">
        <f t="shared" si="6"/>
        <v>0</v>
      </c>
    </row>
    <row r="255" spans="9:12">
      <c r="I255" s="44"/>
      <c r="J255" s="44"/>
      <c r="K255" s="44"/>
      <c r="L255" s="44">
        <f t="shared" si="6"/>
        <v>0</v>
      </c>
    </row>
    <row r="256" spans="9:12">
      <c r="I256" s="44"/>
      <c r="J256" s="44"/>
      <c r="K256" s="44"/>
      <c r="L256" s="44">
        <f t="shared" si="6"/>
        <v>0</v>
      </c>
    </row>
    <row r="257" spans="9:12">
      <c r="I257" s="44"/>
      <c r="J257" s="44"/>
      <c r="K257" s="44"/>
      <c r="L257" s="44">
        <f t="shared" si="6"/>
        <v>0</v>
      </c>
    </row>
    <row r="258" spans="9:12">
      <c r="I258" s="44"/>
      <c r="J258" s="44"/>
      <c r="K258" s="44"/>
      <c r="L258" s="44">
        <f t="shared" si="6"/>
        <v>0</v>
      </c>
    </row>
    <row r="259" spans="9:12">
      <c r="I259" s="44"/>
      <c r="J259" s="44"/>
      <c r="K259" s="44"/>
      <c r="L259" s="44">
        <f t="shared" si="6"/>
        <v>0</v>
      </c>
    </row>
    <row r="260" spans="9:12">
      <c r="I260" s="44"/>
      <c r="J260" s="44"/>
      <c r="K260" s="44"/>
      <c r="L260" s="44">
        <f t="shared" si="6"/>
        <v>0</v>
      </c>
    </row>
    <row r="261" spans="9:12">
      <c r="I261" s="44"/>
      <c r="J261" s="44"/>
      <c r="K261" s="44"/>
      <c r="L261" s="44">
        <f t="shared" si="6"/>
        <v>0</v>
      </c>
    </row>
    <row r="262" spans="9:12">
      <c r="I262" s="44"/>
      <c r="J262" s="44"/>
      <c r="K262" s="44"/>
      <c r="L262" s="44">
        <f t="shared" si="6"/>
        <v>0</v>
      </c>
    </row>
    <row r="263" spans="9:12">
      <c r="I263" s="44"/>
      <c r="J263" s="44"/>
      <c r="K263" s="44"/>
      <c r="L263" s="44">
        <f t="shared" si="6"/>
        <v>0</v>
      </c>
    </row>
    <row r="264" spans="9:12">
      <c r="I264" s="44"/>
      <c r="J264" s="44"/>
      <c r="K264" s="44"/>
      <c r="L264" s="44">
        <f t="shared" si="6"/>
        <v>0</v>
      </c>
    </row>
    <row r="265" spans="9:12">
      <c r="I265" s="44"/>
      <c r="J265" s="44"/>
      <c r="K265" s="44"/>
      <c r="L265" s="44">
        <f t="shared" si="6"/>
        <v>0</v>
      </c>
    </row>
    <row r="266" spans="9:12">
      <c r="I266" s="44"/>
      <c r="J266" s="44"/>
      <c r="K266" s="44"/>
      <c r="L266" s="44">
        <f t="shared" si="6"/>
        <v>0</v>
      </c>
    </row>
    <row r="267" spans="9:12">
      <c r="I267" s="44"/>
      <c r="J267" s="44"/>
      <c r="K267" s="44"/>
      <c r="L267" s="44">
        <f t="shared" si="6"/>
        <v>0</v>
      </c>
    </row>
    <row r="268" spans="9:12">
      <c r="I268" s="44"/>
      <c r="J268" s="44"/>
      <c r="K268" s="44"/>
      <c r="L268" s="44">
        <f t="shared" si="6"/>
        <v>0</v>
      </c>
    </row>
    <row r="269" spans="9:12">
      <c r="I269" s="44"/>
      <c r="J269" s="44"/>
      <c r="K269" s="44"/>
      <c r="L269" s="44">
        <f t="shared" si="6"/>
        <v>0</v>
      </c>
    </row>
    <row r="270" spans="9:12">
      <c r="I270" s="44"/>
      <c r="J270" s="44"/>
      <c r="K270" s="44"/>
      <c r="L270" s="44">
        <f t="shared" si="6"/>
        <v>0</v>
      </c>
    </row>
    <row r="271" spans="9:12">
      <c r="I271" s="44"/>
      <c r="J271" s="44"/>
      <c r="K271" s="44"/>
      <c r="L271" s="44">
        <f t="shared" si="6"/>
        <v>0</v>
      </c>
    </row>
    <row r="272" spans="9:12">
      <c r="I272" s="44"/>
      <c r="J272" s="44"/>
      <c r="K272" s="44"/>
      <c r="L272" s="44">
        <f t="shared" si="6"/>
        <v>0</v>
      </c>
    </row>
    <row r="273" spans="9:12">
      <c r="I273" s="44"/>
      <c r="J273" s="44"/>
      <c r="K273" s="44"/>
      <c r="L273" s="44">
        <f t="shared" si="6"/>
        <v>0</v>
      </c>
    </row>
    <row r="274" spans="9:12">
      <c r="I274" s="44"/>
      <c r="J274" s="44"/>
      <c r="K274" s="44"/>
      <c r="L274" s="44">
        <f t="shared" si="6"/>
        <v>0</v>
      </c>
    </row>
    <row r="275" spans="9:12">
      <c r="I275" s="44"/>
      <c r="J275" s="44"/>
      <c r="K275" s="44"/>
      <c r="L275" s="44">
        <f t="shared" si="6"/>
        <v>0</v>
      </c>
    </row>
    <row r="276" spans="9:12">
      <c r="I276" s="44"/>
      <c r="J276" s="44"/>
      <c r="K276" s="44"/>
      <c r="L276" s="44">
        <f t="shared" si="6"/>
        <v>0</v>
      </c>
    </row>
    <row r="277" spans="9:12">
      <c r="I277" s="44"/>
      <c r="J277" s="44"/>
      <c r="K277" s="44"/>
      <c r="L277" s="44">
        <f t="shared" si="6"/>
        <v>0</v>
      </c>
    </row>
    <row r="278" spans="9:12">
      <c r="I278" s="44"/>
      <c r="J278" s="44"/>
      <c r="K278" s="44"/>
      <c r="L278" s="44">
        <f t="shared" si="6"/>
        <v>0</v>
      </c>
    </row>
    <row r="279" spans="9:12">
      <c r="I279" s="44"/>
      <c r="J279" s="44"/>
      <c r="K279" s="44"/>
      <c r="L279" s="44">
        <f t="shared" si="6"/>
        <v>0</v>
      </c>
    </row>
    <row r="280" spans="9:12">
      <c r="I280" s="44"/>
      <c r="J280" s="44"/>
      <c r="K280" s="44"/>
      <c r="L280" s="44">
        <f t="shared" si="6"/>
        <v>0</v>
      </c>
    </row>
    <row r="281" spans="9:12">
      <c r="I281" s="44"/>
      <c r="J281" s="44"/>
      <c r="K281" s="44"/>
      <c r="L281" s="44">
        <f t="shared" si="6"/>
        <v>0</v>
      </c>
    </row>
    <row r="282" spans="9:12">
      <c r="I282" s="44"/>
      <c r="J282" s="44"/>
      <c r="K282" s="44"/>
      <c r="L282" s="44">
        <f t="shared" si="6"/>
        <v>0</v>
      </c>
    </row>
    <row r="283" spans="9:12">
      <c r="I283" s="44"/>
      <c r="J283" s="44"/>
      <c r="K283" s="44"/>
      <c r="L283" s="44">
        <f t="shared" si="6"/>
        <v>0</v>
      </c>
    </row>
    <row r="284" spans="9:12">
      <c r="I284" s="44"/>
      <c r="J284" s="44"/>
      <c r="K284" s="44"/>
      <c r="L284" s="44">
        <f t="shared" si="6"/>
        <v>0</v>
      </c>
    </row>
    <row r="285" spans="9:12">
      <c r="I285" s="44"/>
      <c r="J285" s="44"/>
      <c r="K285" s="44"/>
      <c r="L285" s="44">
        <f t="shared" si="6"/>
        <v>0</v>
      </c>
    </row>
    <row r="286" spans="9:12">
      <c r="I286" s="44"/>
      <c r="J286" s="44"/>
      <c r="K286" s="44"/>
      <c r="L286" s="44">
        <f t="shared" si="6"/>
        <v>0</v>
      </c>
    </row>
    <row r="287" spans="9:12">
      <c r="I287" s="44"/>
      <c r="J287" s="44"/>
      <c r="K287" s="44"/>
      <c r="L287" s="44">
        <f t="shared" si="6"/>
        <v>0</v>
      </c>
    </row>
    <row r="288" spans="9:12">
      <c r="I288" s="44"/>
      <c r="J288" s="44"/>
      <c r="K288" s="44"/>
      <c r="L288" s="44">
        <f t="shared" si="6"/>
        <v>0</v>
      </c>
    </row>
    <row r="289" spans="9:12">
      <c r="I289" s="44"/>
      <c r="J289" s="44"/>
      <c r="K289" s="44"/>
      <c r="L289" s="44">
        <f t="shared" si="6"/>
        <v>0</v>
      </c>
    </row>
    <row r="290" spans="9:12">
      <c r="I290" s="44"/>
      <c r="J290" s="44"/>
      <c r="K290" s="44"/>
      <c r="L290" s="44">
        <f t="shared" si="6"/>
        <v>0</v>
      </c>
    </row>
    <row r="291" spans="9:12">
      <c r="I291" s="44"/>
      <c r="J291" s="44"/>
      <c r="K291" s="44"/>
      <c r="L291" s="44">
        <f t="shared" si="6"/>
        <v>0</v>
      </c>
    </row>
    <row r="292" spans="9:12">
      <c r="I292" s="44"/>
      <c r="J292" s="44"/>
      <c r="K292" s="44"/>
      <c r="L292" s="44">
        <f t="shared" si="6"/>
        <v>0</v>
      </c>
    </row>
    <row r="293" spans="9:12">
      <c r="I293" s="44"/>
      <c r="J293" s="44"/>
      <c r="K293" s="44"/>
      <c r="L293" s="44">
        <f t="shared" si="6"/>
        <v>0</v>
      </c>
    </row>
    <row r="294" spans="9:12">
      <c r="I294" s="44"/>
      <c r="J294" s="44"/>
      <c r="K294" s="44"/>
      <c r="L294" s="44">
        <f t="shared" si="6"/>
        <v>0</v>
      </c>
    </row>
    <row r="295" spans="9:12">
      <c r="I295" s="44"/>
      <c r="J295" s="44"/>
      <c r="K295" s="44"/>
      <c r="L295" s="44">
        <f t="shared" si="6"/>
        <v>0</v>
      </c>
    </row>
    <row r="296" spans="9:12">
      <c r="I296" s="44"/>
      <c r="J296" s="44"/>
      <c r="K296" s="44"/>
      <c r="L296" s="44">
        <f t="shared" si="6"/>
        <v>0</v>
      </c>
    </row>
    <row r="297" spans="9:12">
      <c r="I297" s="44"/>
      <c r="J297" s="44"/>
      <c r="K297" s="44"/>
      <c r="L297" s="44">
        <f t="shared" si="6"/>
        <v>0</v>
      </c>
    </row>
    <row r="298" spans="9:12">
      <c r="I298" s="44"/>
      <c r="J298" s="44"/>
      <c r="K298" s="44"/>
      <c r="L298" s="44">
        <f t="shared" si="6"/>
        <v>0</v>
      </c>
    </row>
    <row r="299" spans="9:12">
      <c r="I299" s="44"/>
      <c r="J299" s="44"/>
      <c r="K299" s="44"/>
      <c r="L299" s="44">
        <f t="shared" si="6"/>
        <v>0</v>
      </c>
    </row>
    <row r="300" spans="9:12">
      <c r="I300" s="44"/>
      <c r="J300" s="44"/>
      <c r="K300" s="44"/>
      <c r="L300" s="44">
        <f t="shared" si="6"/>
        <v>0</v>
      </c>
    </row>
    <row r="301" spans="9:12">
      <c r="I301" s="44"/>
      <c r="J301" s="44"/>
      <c r="K301" s="44"/>
      <c r="L301" s="44">
        <f t="shared" si="6"/>
        <v>0</v>
      </c>
    </row>
    <row r="302" spans="9:12">
      <c r="I302" s="44"/>
      <c r="J302" s="44"/>
      <c r="K302" s="44"/>
      <c r="L302" s="44">
        <f t="shared" si="6"/>
        <v>0</v>
      </c>
    </row>
    <row r="303" spans="9:12">
      <c r="I303" s="44"/>
      <c r="J303" s="44"/>
      <c r="K303" s="44"/>
      <c r="L303" s="44">
        <f t="shared" si="6"/>
        <v>0</v>
      </c>
    </row>
    <row r="304" spans="9:12">
      <c r="I304" s="44"/>
      <c r="J304" s="44"/>
      <c r="K304" s="44"/>
      <c r="L304" s="44">
        <f t="shared" si="6"/>
        <v>0</v>
      </c>
    </row>
    <row r="305" spans="9:12">
      <c r="I305" s="44"/>
      <c r="J305" s="44"/>
      <c r="K305" s="44"/>
      <c r="L305" s="44">
        <f t="shared" si="6"/>
        <v>0</v>
      </c>
    </row>
    <row r="306" spans="9:12">
      <c r="I306" s="44"/>
      <c r="J306" s="44"/>
      <c r="K306" s="44"/>
      <c r="L306" s="44">
        <f t="shared" si="6"/>
        <v>0</v>
      </c>
    </row>
    <row r="307" spans="9:12">
      <c r="I307" s="44"/>
      <c r="J307" s="44"/>
      <c r="K307" s="44"/>
      <c r="L307" s="44">
        <f t="shared" ref="L307:L370" si="7">SUM(I307:K307)</f>
        <v>0</v>
      </c>
    </row>
    <row r="308" spans="9:12">
      <c r="I308" s="44"/>
      <c r="J308" s="44"/>
      <c r="K308" s="44"/>
      <c r="L308" s="44">
        <f t="shared" si="7"/>
        <v>0</v>
      </c>
    </row>
    <row r="309" spans="9:12">
      <c r="I309" s="44"/>
      <c r="J309" s="44"/>
      <c r="K309" s="44"/>
      <c r="L309" s="44">
        <f t="shared" si="7"/>
        <v>0</v>
      </c>
    </row>
    <row r="310" spans="9:12">
      <c r="I310" s="44"/>
      <c r="J310" s="44"/>
      <c r="K310" s="44"/>
      <c r="L310" s="44">
        <f t="shared" si="7"/>
        <v>0</v>
      </c>
    </row>
    <row r="311" spans="9:12">
      <c r="I311" s="44"/>
      <c r="J311" s="44"/>
      <c r="K311" s="44"/>
      <c r="L311" s="44">
        <f t="shared" si="7"/>
        <v>0</v>
      </c>
    </row>
    <row r="312" spans="9:12">
      <c r="I312" s="44"/>
      <c r="J312" s="44"/>
      <c r="K312" s="44"/>
      <c r="L312" s="44">
        <f t="shared" si="7"/>
        <v>0</v>
      </c>
    </row>
    <row r="313" spans="9:12">
      <c r="I313" s="44"/>
      <c r="J313" s="44"/>
      <c r="K313" s="44"/>
      <c r="L313" s="44">
        <f t="shared" si="7"/>
        <v>0</v>
      </c>
    </row>
    <row r="314" spans="9:12">
      <c r="I314" s="44"/>
      <c r="J314" s="44"/>
      <c r="K314" s="44"/>
      <c r="L314" s="44">
        <f t="shared" si="7"/>
        <v>0</v>
      </c>
    </row>
    <row r="315" spans="9:12">
      <c r="I315" s="44"/>
      <c r="J315" s="44"/>
      <c r="K315" s="44"/>
      <c r="L315" s="44">
        <f t="shared" si="7"/>
        <v>0</v>
      </c>
    </row>
    <row r="316" spans="9:12">
      <c r="I316" s="44"/>
      <c r="J316" s="44"/>
      <c r="K316" s="44"/>
      <c r="L316" s="44">
        <f t="shared" si="7"/>
        <v>0</v>
      </c>
    </row>
    <row r="317" spans="9:12">
      <c r="I317" s="44"/>
      <c r="J317" s="44"/>
      <c r="K317" s="44"/>
      <c r="L317" s="44">
        <f t="shared" si="7"/>
        <v>0</v>
      </c>
    </row>
    <row r="318" spans="9:12">
      <c r="I318" s="44"/>
      <c r="J318" s="44"/>
      <c r="K318" s="44"/>
      <c r="L318" s="44">
        <f t="shared" si="7"/>
        <v>0</v>
      </c>
    </row>
    <row r="319" spans="9:12">
      <c r="I319" s="44"/>
      <c r="J319" s="44"/>
      <c r="K319" s="44"/>
      <c r="L319" s="44">
        <f t="shared" si="7"/>
        <v>0</v>
      </c>
    </row>
    <row r="320" spans="9:12">
      <c r="I320" s="44"/>
      <c r="J320" s="44"/>
      <c r="K320" s="44"/>
      <c r="L320" s="44">
        <f t="shared" si="7"/>
        <v>0</v>
      </c>
    </row>
    <row r="321" spans="9:12">
      <c r="I321" s="44"/>
      <c r="J321" s="44"/>
      <c r="K321" s="44"/>
      <c r="L321" s="44">
        <f t="shared" si="7"/>
        <v>0</v>
      </c>
    </row>
    <row r="322" spans="9:12">
      <c r="I322" s="44"/>
      <c r="J322" s="44"/>
      <c r="K322" s="44"/>
      <c r="L322" s="44">
        <f t="shared" si="7"/>
        <v>0</v>
      </c>
    </row>
    <row r="323" spans="9:12">
      <c r="I323" s="44"/>
      <c r="J323" s="44"/>
      <c r="K323" s="44"/>
      <c r="L323" s="44">
        <f t="shared" si="7"/>
        <v>0</v>
      </c>
    </row>
    <row r="324" spans="9:12">
      <c r="I324" s="44"/>
      <c r="J324" s="44"/>
      <c r="K324" s="44"/>
      <c r="L324" s="44">
        <f t="shared" si="7"/>
        <v>0</v>
      </c>
    </row>
    <row r="325" spans="9:12">
      <c r="I325" s="44"/>
      <c r="J325" s="44"/>
      <c r="K325" s="44"/>
      <c r="L325" s="44">
        <f t="shared" si="7"/>
        <v>0</v>
      </c>
    </row>
    <row r="326" spans="9:12">
      <c r="I326" s="44"/>
      <c r="J326" s="44"/>
      <c r="K326" s="44"/>
      <c r="L326" s="44">
        <f t="shared" si="7"/>
        <v>0</v>
      </c>
    </row>
    <row r="327" spans="9:12">
      <c r="I327" s="44"/>
      <c r="J327" s="44"/>
      <c r="K327" s="44"/>
      <c r="L327" s="44">
        <f t="shared" si="7"/>
        <v>0</v>
      </c>
    </row>
    <row r="328" spans="9:12">
      <c r="I328" s="44"/>
      <c r="J328" s="44"/>
      <c r="K328" s="44"/>
      <c r="L328" s="44">
        <f t="shared" si="7"/>
        <v>0</v>
      </c>
    </row>
    <row r="329" spans="9:12">
      <c r="I329" s="44"/>
      <c r="J329" s="44"/>
      <c r="K329" s="44"/>
      <c r="L329" s="44">
        <f t="shared" si="7"/>
        <v>0</v>
      </c>
    </row>
    <row r="330" spans="9:12">
      <c r="I330" s="44"/>
      <c r="J330" s="44"/>
      <c r="K330" s="44"/>
      <c r="L330" s="44">
        <f t="shared" si="7"/>
        <v>0</v>
      </c>
    </row>
    <row r="331" spans="9:12">
      <c r="I331" s="44"/>
      <c r="J331" s="44"/>
      <c r="K331" s="44"/>
      <c r="L331" s="44">
        <f t="shared" si="7"/>
        <v>0</v>
      </c>
    </row>
    <row r="332" spans="9:12">
      <c r="I332" s="44"/>
      <c r="J332" s="44"/>
      <c r="K332" s="44"/>
      <c r="L332" s="44">
        <f t="shared" si="7"/>
        <v>0</v>
      </c>
    </row>
    <row r="333" spans="9:12">
      <c r="I333" s="44"/>
      <c r="J333" s="44"/>
      <c r="K333" s="44"/>
      <c r="L333" s="44">
        <f t="shared" si="7"/>
        <v>0</v>
      </c>
    </row>
    <row r="334" spans="9:12">
      <c r="I334" s="44"/>
      <c r="J334" s="44"/>
      <c r="K334" s="44"/>
      <c r="L334" s="44">
        <f t="shared" si="7"/>
        <v>0</v>
      </c>
    </row>
    <row r="335" spans="9:12">
      <c r="I335" s="44"/>
      <c r="J335" s="44"/>
      <c r="K335" s="44"/>
      <c r="L335" s="44">
        <f t="shared" si="7"/>
        <v>0</v>
      </c>
    </row>
    <row r="336" spans="9:12">
      <c r="I336" s="44"/>
      <c r="J336" s="44"/>
      <c r="K336" s="44"/>
      <c r="L336" s="44">
        <f t="shared" si="7"/>
        <v>0</v>
      </c>
    </row>
    <row r="337" spans="9:12">
      <c r="I337" s="44"/>
      <c r="J337" s="44"/>
      <c r="K337" s="44"/>
      <c r="L337" s="44">
        <f t="shared" si="7"/>
        <v>0</v>
      </c>
    </row>
    <row r="338" spans="9:12">
      <c r="I338" s="44"/>
      <c r="J338" s="44"/>
      <c r="K338" s="44"/>
      <c r="L338" s="44">
        <f t="shared" si="7"/>
        <v>0</v>
      </c>
    </row>
    <row r="339" spans="9:12">
      <c r="I339" s="44"/>
      <c r="J339" s="44"/>
      <c r="K339" s="44"/>
      <c r="L339" s="44">
        <f t="shared" si="7"/>
        <v>0</v>
      </c>
    </row>
    <row r="340" spans="9:12">
      <c r="I340" s="44"/>
      <c r="J340" s="44"/>
      <c r="K340" s="44"/>
      <c r="L340" s="44">
        <f t="shared" si="7"/>
        <v>0</v>
      </c>
    </row>
    <row r="341" spans="9:12">
      <c r="I341" s="44"/>
      <c r="J341" s="44"/>
      <c r="K341" s="44"/>
      <c r="L341" s="44">
        <f t="shared" si="7"/>
        <v>0</v>
      </c>
    </row>
    <row r="342" spans="9:12">
      <c r="I342" s="44"/>
      <c r="J342" s="44"/>
      <c r="K342" s="44"/>
      <c r="L342" s="44">
        <f t="shared" si="7"/>
        <v>0</v>
      </c>
    </row>
    <row r="343" spans="9:12">
      <c r="I343" s="44"/>
      <c r="J343" s="44"/>
      <c r="K343" s="44"/>
      <c r="L343" s="44">
        <f t="shared" si="7"/>
        <v>0</v>
      </c>
    </row>
    <row r="344" spans="9:12">
      <c r="I344" s="44"/>
      <c r="J344" s="44"/>
      <c r="K344" s="44"/>
      <c r="L344" s="44">
        <f t="shared" si="7"/>
        <v>0</v>
      </c>
    </row>
    <row r="345" spans="9:12">
      <c r="I345" s="44"/>
      <c r="J345" s="44"/>
      <c r="K345" s="44"/>
      <c r="L345" s="44">
        <f t="shared" si="7"/>
        <v>0</v>
      </c>
    </row>
    <row r="346" spans="9:12">
      <c r="I346" s="44"/>
      <c r="J346" s="44"/>
      <c r="K346" s="44"/>
      <c r="L346" s="44">
        <f t="shared" si="7"/>
        <v>0</v>
      </c>
    </row>
    <row r="347" spans="9:12">
      <c r="I347" s="44"/>
      <c r="J347" s="44"/>
      <c r="K347" s="44"/>
      <c r="L347" s="44">
        <f t="shared" si="7"/>
        <v>0</v>
      </c>
    </row>
    <row r="348" spans="9:12">
      <c r="I348" s="44"/>
      <c r="J348" s="44"/>
      <c r="K348" s="44"/>
      <c r="L348" s="44">
        <f t="shared" si="7"/>
        <v>0</v>
      </c>
    </row>
    <row r="349" spans="9:12">
      <c r="I349" s="44"/>
      <c r="J349" s="44"/>
      <c r="K349" s="44"/>
      <c r="L349" s="44">
        <f t="shared" si="7"/>
        <v>0</v>
      </c>
    </row>
    <row r="350" spans="9:12">
      <c r="I350" s="44"/>
      <c r="J350" s="44"/>
      <c r="K350" s="44"/>
      <c r="L350" s="44">
        <f t="shared" si="7"/>
        <v>0</v>
      </c>
    </row>
    <row r="351" spans="9:12">
      <c r="I351" s="44"/>
      <c r="J351" s="44"/>
      <c r="K351" s="44"/>
      <c r="L351" s="44">
        <f t="shared" si="7"/>
        <v>0</v>
      </c>
    </row>
    <row r="352" spans="9:12">
      <c r="I352" s="44"/>
      <c r="J352" s="44"/>
      <c r="K352" s="44"/>
      <c r="L352" s="44">
        <f t="shared" si="7"/>
        <v>0</v>
      </c>
    </row>
    <row r="353" spans="9:12">
      <c r="I353" s="44"/>
      <c r="J353" s="44"/>
      <c r="K353" s="44"/>
      <c r="L353" s="44">
        <f t="shared" si="7"/>
        <v>0</v>
      </c>
    </row>
    <row r="354" spans="9:12">
      <c r="I354" s="44"/>
      <c r="J354" s="44"/>
      <c r="K354" s="44"/>
      <c r="L354" s="44">
        <f t="shared" si="7"/>
        <v>0</v>
      </c>
    </row>
    <row r="355" spans="9:12">
      <c r="I355" s="44"/>
      <c r="J355" s="44"/>
      <c r="K355" s="44"/>
      <c r="L355" s="44">
        <f t="shared" si="7"/>
        <v>0</v>
      </c>
    </row>
    <row r="356" spans="9:12">
      <c r="I356" s="44"/>
      <c r="J356" s="44"/>
      <c r="K356" s="44"/>
      <c r="L356" s="44">
        <f t="shared" si="7"/>
        <v>0</v>
      </c>
    </row>
    <row r="357" spans="9:12">
      <c r="I357" s="44"/>
      <c r="J357" s="44"/>
      <c r="K357" s="44"/>
      <c r="L357" s="44">
        <f t="shared" si="7"/>
        <v>0</v>
      </c>
    </row>
    <row r="358" spans="9:12">
      <c r="I358" s="44"/>
      <c r="J358" s="44"/>
      <c r="K358" s="44"/>
      <c r="L358" s="44">
        <f t="shared" si="7"/>
        <v>0</v>
      </c>
    </row>
    <row r="359" spans="9:12">
      <c r="I359" s="44"/>
      <c r="J359" s="44"/>
      <c r="K359" s="44"/>
      <c r="L359" s="44">
        <f t="shared" si="7"/>
        <v>0</v>
      </c>
    </row>
    <row r="360" spans="9:12">
      <c r="I360" s="44"/>
      <c r="J360" s="44"/>
      <c r="K360" s="44"/>
      <c r="L360" s="44">
        <f t="shared" si="7"/>
        <v>0</v>
      </c>
    </row>
    <row r="361" spans="9:12">
      <c r="I361" s="44"/>
      <c r="J361" s="44"/>
      <c r="K361" s="44"/>
      <c r="L361" s="44">
        <f t="shared" si="7"/>
        <v>0</v>
      </c>
    </row>
    <row r="362" spans="9:12">
      <c r="I362" s="44"/>
      <c r="J362" s="44"/>
      <c r="K362" s="44"/>
      <c r="L362" s="44">
        <f t="shared" si="7"/>
        <v>0</v>
      </c>
    </row>
    <row r="363" spans="9:12">
      <c r="I363" s="44"/>
      <c r="J363" s="44"/>
      <c r="K363" s="44"/>
      <c r="L363" s="44">
        <f t="shared" si="7"/>
        <v>0</v>
      </c>
    </row>
    <row r="364" spans="9:12">
      <c r="I364" s="44"/>
      <c r="J364" s="44"/>
      <c r="K364" s="44"/>
      <c r="L364" s="44">
        <f t="shared" si="7"/>
        <v>0</v>
      </c>
    </row>
    <row r="365" spans="9:12">
      <c r="I365" s="44"/>
      <c r="J365" s="44"/>
      <c r="K365" s="44"/>
      <c r="L365" s="44">
        <f t="shared" si="7"/>
        <v>0</v>
      </c>
    </row>
    <row r="366" spans="9:12">
      <c r="I366" s="44"/>
      <c r="J366" s="44"/>
      <c r="K366" s="44"/>
      <c r="L366" s="44">
        <f t="shared" si="7"/>
        <v>0</v>
      </c>
    </row>
    <row r="367" spans="9:12">
      <c r="I367" s="44"/>
      <c r="J367" s="44"/>
      <c r="K367" s="44"/>
      <c r="L367" s="44">
        <f t="shared" si="7"/>
        <v>0</v>
      </c>
    </row>
    <row r="368" spans="9:12">
      <c r="I368" s="44"/>
      <c r="J368" s="44"/>
      <c r="K368" s="44"/>
      <c r="L368" s="44">
        <f t="shared" si="7"/>
        <v>0</v>
      </c>
    </row>
    <row r="369" spans="9:12">
      <c r="I369" s="44"/>
      <c r="J369" s="44"/>
      <c r="K369" s="44"/>
      <c r="L369" s="44">
        <f t="shared" si="7"/>
        <v>0</v>
      </c>
    </row>
    <row r="370" spans="9:12">
      <c r="I370" s="44"/>
      <c r="J370" s="44"/>
      <c r="K370" s="44"/>
      <c r="L370" s="44">
        <f t="shared" si="7"/>
        <v>0</v>
      </c>
    </row>
    <row r="371" spans="9:12">
      <c r="I371" s="44"/>
      <c r="J371" s="44"/>
      <c r="K371" s="44"/>
      <c r="L371" s="44">
        <f t="shared" ref="L371:L434" si="8">SUM(I371:K371)</f>
        <v>0</v>
      </c>
    </row>
    <row r="372" spans="9:12">
      <c r="I372" s="44"/>
      <c r="J372" s="44"/>
      <c r="K372" s="44"/>
      <c r="L372" s="44">
        <f t="shared" si="8"/>
        <v>0</v>
      </c>
    </row>
    <row r="373" spans="9:12">
      <c r="I373" s="44"/>
      <c r="J373" s="44"/>
      <c r="K373" s="44"/>
      <c r="L373" s="44">
        <f t="shared" si="8"/>
        <v>0</v>
      </c>
    </row>
    <row r="374" spans="9:12">
      <c r="I374" s="44"/>
      <c r="J374" s="44"/>
      <c r="K374" s="44"/>
      <c r="L374" s="44">
        <f t="shared" si="8"/>
        <v>0</v>
      </c>
    </row>
    <row r="375" spans="9:12">
      <c r="I375" s="44"/>
      <c r="J375" s="44"/>
      <c r="K375" s="44"/>
      <c r="L375" s="44">
        <f t="shared" si="8"/>
        <v>0</v>
      </c>
    </row>
    <row r="376" spans="9:12">
      <c r="I376" s="44"/>
      <c r="J376" s="44"/>
      <c r="K376" s="44"/>
      <c r="L376" s="44">
        <f t="shared" si="8"/>
        <v>0</v>
      </c>
    </row>
    <row r="377" spans="9:12">
      <c r="I377" s="44"/>
      <c r="J377" s="44"/>
      <c r="K377" s="44"/>
      <c r="L377" s="44">
        <f t="shared" si="8"/>
        <v>0</v>
      </c>
    </row>
    <row r="378" spans="9:12">
      <c r="I378" s="44"/>
      <c r="J378" s="44"/>
      <c r="K378" s="44"/>
      <c r="L378" s="44">
        <f t="shared" si="8"/>
        <v>0</v>
      </c>
    </row>
    <row r="379" spans="9:12">
      <c r="I379" s="44"/>
      <c r="J379" s="44"/>
      <c r="K379" s="44"/>
      <c r="L379" s="44">
        <f t="shared" si="8"/>
        <v>0</v>
      </c>
    </row>
    <row r="380" spans="9:12">
      <c r="I380" s="44"/>
      <c r="J380" s="44"/>
      <c r="K380" s="44"/>
      <c r="L380" s="44">
        <f t="shared" si="8"/>
        <v>0</v>
      </c>
    </row>
    <row r="381" spans="9:12">
      <c r="I381" s="44"/>
      <c r="J381" s="44"/>
      <c r="K381" s="44"/>
      <c r="L381" s="44">
        <f t="shared" si="8"/>
        <v>0</v>
      </c>
    </row>
    <row r="382" spans="9:12">
      <c r="I382" s="44"/>
      <c r="J382" s="44"/>
      <c r="K382" s="44"/>
      <c r="L382" s="44">
        <f t="shared" si="8"/>
        <v>0</v>
      </c>
    </row>
    <row r="383" spans="9:12">
      <c r="I383" s="44"/>
      <c r="J383" s="44"/>
      <c r="K383" s="44"/>
      <c r="L383" s="44">
        <f t="shared" si="8"/>
        <v>0</v>
      </c>
    </row>
    <row r="384" spans="9:12">
      <c r="I384" s="44"/>
      <c r="J384" s="44"/>
      <c r="K384" s="44"/>
      <c r="L384" s="44">
        <f t="shared" si="8"/>
        <v>0</v>
      </c>
    </row>
    <row r="385" spans="9:12">
      <c r="I385" s="44"/>
      <c r="J385" s="44"/>
      <c r="K385" s="44"/>
      <c r="L385" s="44">
        <f t="shared" si="8"/>
        <v>0</v>
      </c>
    </row>
    <row r="386" spans="9:12">
      <c r="I386" s="44"/>
      <c r="J386" s="44"/>
      <c r="K386" s="44"/>
      <c r="L386" s="44">
        <f t="shared" si="8"/>
        <v>0</v>
      </c>
    </row>
    <row r="387" spans="9:12">
      <c r="I387" s="44"/>
      <c r="J387" s="44"/>
      <c r="K387" s="44"/>
      <c r="L387" s="44">
        <f t="shared" si="8"/>
        <v>0</v>
      </c>
    </row>
    <row r="388" spans="9:12">
      <c r="I388" s="44"/>
      <c r="J388" s="44"/>
      <c r="K388" s="44"/>
      <c r="L388" s="44">
        <f t="shared" si="8"/>
        <v>0</v>
      </c>
    </row>
    <row r="389" spans="9:12">
      <c r="I389" s="44"/>
      <c r="J389" s="44"/>
      <c r="K389" s="44"/>
      <c r="L389" s="44">
        <f t="shared" si="8"/>
        <v>0</v>
      </c>
    </row>
    <row r="390" spans="9:12">
      <c r="I390" s="44"/>
      <c r="J390" s="44"/>
      <c r="K390" s="44"/>
      <c r="L390" s="44">
        <f t="shared" si="8"/>
        <v>0</v>
      </c>
    </row>
    <row r="391" spans="9:12">
      <c r="I391" s="44"/>
      <c r="J391" s="44"/>
      <c r="K391" s="44"/>
      <c r="L391" s="44">
        <f t="shared" si="8"/>
        <v>0</v>
      </c>
    </row>
    <row r="392" spans="9:12">
      <c r="I392" s="44"/>
      <c r="J392" s="44"/>
      <c r="K392" s="44"/>
      <c r="L392" s="44">
        <f t="shared" si="8"/>
        <v>0</v>
      </c>
    </row>
    <row r="393" spans="9:12">
      <c r="I393" s="44"/>
      <c r="J393" s="44"/>
      <c r="K393" s="44"/>
      <c r="L393" s="44">
        <f t="shared" si="8"/>
        <v>0</v>
      </c>
    </row>
    <row r="394" spans="9:12">
      <c r="I394" s="44"/>
      <c r="J394" s="44"/>
      <c r="K394" s="44"/>
      <c r="L394" s="44">
        <f t="shared" si="8"/>
        <v>0</v>
      </c>
    </row>
    <row r="395" spans="9:12">
      <c r="I395" s="44"/>
      <c r="J395" s="44"/>
      <c r="K395" s="44"/>
      <c r="L395" s="44">
        <f t="shared" si="8"/>
        <v>0</v>
      </c>
    </row>
    <row r="396" spans="9:12">
      <c r="I396" s="44"/>
      <c r="J396" s="44"/>
      <c r="K396" s="44"/>
      <c r="L396" s="44">
        <f t="shared" si="8"/>
        <v>0</v>
      </c>
    </row>
    <row r="397" spans="9:12">
      <c r="I397" s="44"/>
      <c r="J397" s="44"/>
      <c r="K397" s="44"/>
      <c r="L397" s="44">
        <f t="shared" si="8"/>
        <v>0</v>
      </c>
    </row>
    <row r="398" spans="9:12">
      <c r="I398" s="44"/>
      <c r="J398" s="44"/>
      <c r="K398" s="44"/>
      <c r="L398" s="44">
        <f t="shared" si="8"/>
        <v>0</v>
      </c>
    </row>
    <row r="399" spans="9:12">
      <c r="I399" s="44"/>
      <c r="J399" s="44"/>
      <c r="K399" s="44"/>
      <c r="L399" s="44">
        <f t="shared" si="8"/>
        <v>0</v>
      </c>
    </row>
    <row r="400" spans="9:12">
      <c r="I400" s="44"/>
      <c r="J400" s="44"/>
      <c r="K400" s="44"/>
      <c r="L400" s="44">
        <f t="shared" si="8"/>
        <v>0</v>
      </c>
    </row>
    <row r="401" spans="9:12">
      <c r="I401" s="44"/>
      <c r="J401" s="44"/>
      <c r="K401" s="44"/>
      <c r="L401" s="44">
        <f t="shared" si="8"/>
        <v>0</v>
      </c>
    </row>
    <row r="402" spans="9:12">
      <c r="I402" s="44"/>
      <c r="J402" s="44"/>
      <c r="K402" s="44"/>
      <c r="L402" s="44">
        <f t="shared" si="8"/>
        <v>0</v>
      </c>
    </row>
    <row r="403" spans="9:12">
      <c r="I403" s="44"/>
      <c r="J403" s="44"/>
      <c r="K403" s="44"/>
      <c r="L403" s="44">
        <f t="shared" si="8"/>
        <v>0</v>
      </c>
    </row>
    <row r="404" spans="9:12">
      <c r="I404" s="44"/>
      <c r="J404" s="44"/>
      <c r="K404" s="44"/>
      <c r="L404" s="44">
        <f t="shared" si="8"/>
        <v>0</v>
      </c>
    </row>
    <row r="405" spans="9:12">
      <c r="I405" s="44"/>
      <c r="J405" s="44"/>
      <c r="K405" s="44"/>
      <c r="L405" s="44">
        <f t="shared" si="8"/>
        <v>0</v>
      </c>
    </row>
    <row r="406" spans="9:12">
      <c r="I406" s="44"/>
      <c r="J406" s="44"/>
      <c r="K406" s="44"/>
      <c r="L406" s="44">
        <f t="shared" si="8"/>
        <v>0</v>
      </c>
    </row>
    <row r="407" spans="9:12">
      <c r="I407" s="44"/>
      <c r="J407" s="44"/>
      <c r="K407" s="44"/>
      <c r="L407" s="44">
        <f t="shared" si="8"/>
        <v>0</v>
      </c>
    </row>
    <row r="408" spans="9:12">
      <c r="I408" s="44"/>
      <c r="J408" s="44"/>
      <c r="K408" s="44"/>
      <c r="L408" s="44">
        <f t="shared" si="8"/>
        <v>0</v>
      </c>
    </row>
    <row r="409" spans="9:12">
      <c r="I409" s="44"/>
      <c r="J409" s="44"/>
      <c r="K409" s="44"/>
      <c r="L409" s="44">
        <f t="shared" si="8"/>
        <v>0</v>
      </c>
    </row>
    <row r="410" spans="9:12">
      <c r="I410" s="44"/>
      <c r="J410" s="44"/>
      <c r="K410" s="44"/>
      <c r="L410" s="44">
        <f t="shared" si="8"/>
        <v>0</v>
      </c>
    </row>
    <row r="411" spans="9:12">
      <c r="I411" s="44"/>
      <c r="J411" s="44"/>
      <c r="K411" s="44"/>
      <c r="L411" s="44">
        <f t="shared" si="8"/>
        <v>0</v>
      </c>
    </row>
    <row r="412" spans="9:12">
      <c r="I412" s="44"/>
      <c r="J412" s="44"/>
      <c r="K412" s="44"/>
      <c r="L412" s="44">
        <f t="shared" si="8"/>
        <v>0</v>
      </c>
    </row>
    <row r="413" spans="9:12">
      <c r="I413" s="44"/>
      <c r="J413" s="44"/>
      <c r="K413" s="44"/>
      <c r="L413" s="44">
        <f t="shared" si="8"/>
        <v>0</v>
      </c>
    </row>
    <row r="414" spans="9:12">
      <c r="I414" s="44"/>
      <c r="J414" s="44"/>
      <c r="K414" s="44"/>
      <c r="L414" s="44">
        <f t="shared" si="8"/>
        <v>0</v>
      </c>
    </row>
    <row r="415" spans="9:12">
      <c r="I415" s="44"/>
      <c r="J415" s="44"/>
      <c r="K415" s="44"/>
      <c r="L415" s="44">
        <f t="shared" si="8"/>
        <v>0</v>
      </c>
    </row>
    <row r="416" spans="9:12">
      <c r="I416" s="44"/>
      <c r="J416" s="44"/>
      <c r="K416" s="44"/>
      <c r="L416" s="44">
        <f t="shared" si="8"/>
        <v>0</v>
      </c>
    </row>
    <row r="417" spans="9:12">
      <c r="I417" s="44"/>
      <c r="J417" s="44"/>
      <c r="K417" s="44"/>
      <c r="L417" s="44">
        <f t="shared" si="8"/>
        <v>0</v>
      </c>
    </row>
    <row r="418" spans="9:12">
      <c r="I418" s="44"/>
      <c r="J418" s="44"/>
      <c r="K418" s="44"/>
      <c r="L418" s="44">
        <f t="shared" si="8"/>
        <v>0</v>
      </c>
    </row>
    <row r="419" spans="9:12">
      <c r="I419" s="44"/>
      <c r="J419" s="44"/>
      <c r="K419" s="44"/>
      <c r="L419" s="44">
        <f t="shared" si="8"/>
        <v>0</v>
      </c>
    </row>
    <row r="420" spans="9:12">
      <c r="I420" s="44"/>
      <c r="J420" s="44"/>
      <c r="K420" s="44"/>
      <c r="L420" s="44">
        <f t="shared" si="8"/>
        <v>0</v>
      </c>
    </row>
    <row r="421" spans="9:12">
      <c r="I421" s="44"/>
      <c r="J421" s="44"/>
      <c r="K421" s="44"/>
      <c r="L421" s="44">
        <f t="shared" si="8"/>
        <v>0</v>
      </c>
    </row>
    <row r="422" spans="9:12">
      <c r="I422" s="44"/>
      <c r="J422" s="44"/>
      <c r="K422" s="44"/>
      <c r="L422" s="44">
        <f t="shared" si="8"/>
        <v>0</v>
      </c>
    </row>
    <row r="423" spans="9:12">
      <c r="I423" s="44"/>
      <c r="J423" s="44"/>
      <c r="K423" s="44"/>
      <c r="L423" s="44">
        <f t="shared" si="8"/>
        <v>0</v>
      </c>
    </row>
    <row r="424" spans="9:12">
      <c r="I424" s="44"/>
      <c r="J424" s="44"/>
      <c r="K424" s="44"/>
      <c r="L424" s="44">
        <f t="shared" si="8"/>
        <v>0</v>
      </c>
    </row>
    <row r="425" spans="9:12">
      <c r="I425" s="44"/>
      <c r="J425" s="44"/>
      <c r="K425" s="44"/>
      <c r="L425" s="44">
        <f t="shared" si="8"/>
        <v>0</v>
      </c>
    </row>
    <row r="426" spans="9:12">
      <c r="I426" s="44"/>
      <c r="J426" s="44"/>
      <c r="K426" s="44"/>
      <c r="L426" s="44">
        <f t="shared" si="8"/>
        <v>0</v>
      </c>
    </row>
    <row r="427" spans="9:12">
      <c r="I427" s="44"/>
      <c r="J427" s="44"/>
      <c r="K427" s="44"/>
      <c r="L427" s="44">
        <f t="shared" si="8"/>
        <v>0</v>
      </c>
    </row>
    <row r="428" spans="9:12">
      <c r="I428" s="44"/>
      <c r="J428" s="44"/>
      <c r="K428" s="44"/>
      <c r="L428" s="44">
        <f t="shared" si="8"/>
        <v>0</v>
      </c>
    </row>
    <row r="429" spans="9:12">
      <c r="I429" s="44"/>
      <c r="J429" s="44"/>
      <c r="K429" s="44"/>
      <c r="L429" s="44">
        <f t="shared" si="8"/>
        <v>0</v>
      </c>
    </row>
    <row r="430" spans="9:12">
      <c r="I430" s="44"/>
      <c r="J430" s="44"/>
      <c r="K430" s="44"/>
      <c r="L430" s="44">
        <f t="shared" si="8"/>
        <v>0</v>
      </c>
    </row>
    <row r="431" spans="9:12">
      <c r="I431" s="44"/>
      <c r="J431" s="44"/>
      <c r="K431" s="44"/>
      <c r="L431" s="44">
        <f t="shared" si="8"/>
        <v>0</v>
      </c>
    </row>
    <row r="432" spans="9:12">
      <c r="I432" s="44"/>
      <c r="J432" s="44"/>
      <c r="K432" s="44"/>
      <c r="L432" s="44">
        <f t="shared" si="8"/>
        <v>0</v>
      </c>
    </row>
    <row r="433" spans="9:12">
      <c r="I433" s="44"/>
      <c r="J433" s="44"/>
      <c r="K433" s="44"/>
      <c r="L433" s="44">
        <f t="shared" si="8"/>
        <v>0</v>
      </c>
    </row>
    <row r="434" spans="9:12">
      <c r="I434" s="44"/>
      <c r="J434" s="44"/>
      <c r="K434" s="44"/>
      <c r="L434" s="44">
        <f t="shared" si="8"/>
        <v>0</v>
      </c>
    </row>
    <row r="435" spans="9:12">
      <c r="I435" s="44"/>
      <c r="J435" s="44"/>
      <c r="K435" s="44"/>
      <c r="L435" s="44">
        <f t="shared" ref="L435:L498" si="9">SUM(I435:K435)</f>
        <v>0</v>
      </c>
    </row>
    <row r="436" spans="9:12">
      <c r="I436" s="44"/>
      <c r="J436" s="44"/>
      <c r="K436" s="44"/>
      <c r="L436" s="44">
        <f t="shared" si="9"/>
        <v>0</v>
      </c>
    </row>
    <row r="437" spans="9:12">
      <c r="I437" s="44"/>
      <c r="J437" s="44"/>
      <c r="K437" s="44"/>
      <c r="L437" s="44">
        <f t="shared" si="9"/>
        <v>0</v>
      </c>
    </row>
    <row r="438" spans="9:12">
      <c r="I438" s="44"/>
      <c r="J438" s="44"/>
      <c r="K438" s="44"/>
      <c r="L438" s="44">
        <f t="shared" si="9"/>
        <v>0</v>
      </c>
    </row>
    <row r="439" spans="9:12">
      <c r="I439" s="44"/>
      <c r="J439" s="44"/>
      <c r="K439" s="44"/>
      <c r="L439" s="44">
        <f t="shared" si="9"/>
        <v>0</v>
      </c>
    </row>
    <row r="440" spans="9:12">
      <c r="I440" s="44"/>
      <c r="J440" s="44"/>
      <c r="K440" s="44"/>
      <c r="L440" s="44">
        <f t="shared" si="9"/>
        <v>0</v>
      </c>
    </row>
    <row r="441" spans="9:12">
      <c r="I441" s="44"/>
      <c r="J441" s="44"/>
      <c r="K441" s="44"/>
      <c r="L441" s="44">
        <f t="shared" si="9"/>
        <v>0</v>
      </c>
    </row>
    <row r="442" spans="9:12">
      <c r="I442" s="44"/>
      <c r="J442" s="44"/>
      <c r="K442" s="44"/>
      <c r="L442" s="44">
        <f t="shared" si="9"/>
        <v>0</v>
      </c>
    </row>
    <row r="443" spans="9:12">
      <c r="I443" s="44"/>
      <c r="J443" s="44"/>
      <c r="K443" s="44"/>
      <c r="L443" s="44">
        <f t="shared" si="9"/>
        <v>0</v>
      </c>
    </row>
    <row r="444" spans="9:12">
      <c r="I444" s="44"/>
      <c r="J444" s="44"/>
      <c r="K444" s="44"/>
      <c r="L444" s="44">
        <f t="shared" si="9"/>
        <v>0</v>
      </c>
    </row>
    <row r="445" spans="9:12">
      <c r="I445" s="44"/>
      <c r="J445" s="44"/>
      <c r="K445" s="44"/>
      <c r="L445" s="44">
        <f t="shared" si="9"/>
        <v>0</v>
      </c>
    </row>
    <row r="446" spans="9:12">
      <c r="I446" s="44"/>
      <c r="J446" s="44"/>
      <c r="K446" s="44"/>
      <c r="L446" s="44">
        <f t="shared" si="9"/>
        <v>0</v>
      </c>
    </row>
    <row r="447" spans="9:12">
      <c r="I447" s="44"/>
      <c r="J447" s="44"/>
      <c r="K447" s="44"/>
      <c r="L447" s="44">
        <f t="shared" si="9"/>
        <v>0</v>
      </c>
    </row>
    <row r="448" spans="9:12">
      <c r="I448" s="44"/>
      <c r="J448" s="44"/>
      <c r="K448" s="44"/>
      <c r="L448" s="44">
        <f t="shared" si="9"/>
        <v>0</v>
      </c>
    </row>
    <row r="449" spans="9:12">
      <c r="I449" s="44"/>
      <c r="J449" s="44"/>
      <c r="K449" s="44"/>
      <c r="L449" s="44">
        <f t="shared" si="9"/>
        <v>0</v>
      </c>
    </row>
    <row r="450" spans="9:12">
      <c r="I450" s="44"/>
      <c r="J450" s="44"/>
      <c r="K450" s="44"/>
      <c r="L450" s="44">
        <f t="shared" si="9"/>
        <v>0</v>
      </c>
    </row>
    <row r="451" spans="9:12">
      <c r="I451" s="44"/>
      <c r="J451" s="44"/>
      <c r="K451" s="44"/>
      <c r="L451" s="44">
        <f t="shared" si="9"/>
        <v>0</v>
      </c>
    </row>
    <row r="452" spans="9:12">
      <c r="I452" s="44"/>
      <c r="J452" s="44"/>
      <c r="K452" s="44"/>
      <c r="L452" s="44">
        <f t="shared" si="9"/>
        <v>0</v>
      </c>
    </row>
    <row r="453" spans="9:12">
      <c r="I453" s="44"/>
      <c r="J453" s="44"/>
      <c r="K453" s="44"/>
      <c r="L453" s="44">
        <f t="shared" si="9"/>
        <v>0</v>
      </c>
    </row>
    <row r="454" spans="9:12">
      <c r="I454" s="44"/>
      <c r="J454" s="44"/>
      <c r="K454" s="44"/>
      <c r="L454" s="44">
        <f t="shared" si="9"/>
        <v>0</v>
      </c>
    </row>
    <row r="455" spans="9:12">
      <c r="I455" s="44"/>
      <c r="J455" s="44"/>
      <c r="K455" s="44"/>
      <c r="L455" s="44">
        <f t="shared" si="9"/>
        <v>0</v>
      </c>
    </row>
    <row r="456" spans="9:12">
      <c r="I456" s="44"/>
      <c r="J456" s="44"/>
      <c r="K456" s="44"/>
      <c r="L456" s="44">
        <f t="shared" si="9"/>
        <v>0</v>
      </c>
    </row>
    <row r="457" spans="9:12">
      <c r="I457" s="44"/>
      <c r="J457" s="44"/>
      <c r="K457" s="44"/>
      <c r="L457" s="44">
        <f t="shared" si="9"/>
        <v>0</v>
      </c>
    </row>
    <row r="458" spans="9:12">
      <c r="I458" s="44"/>
      <c r="J458" s="44"/>
      <c r="K458" s="44"/>
      <c r="L458" s="44">
        <f t="shared" si="9"/>
        <v>0</v>
      </c>
    </row>
    <row r="459" spans="9:12">
      <c r="I459" s="44"/>
      <c r="J459" s="44"/>
      <c r="K459" s="44"/>
      <c r="L459" s="44">
        <f t="shared" si="9"/>
        <v>0</v>
      </c>
    </row>
    <row r="460" spans="9:12">
      <c r="I460" s="44"/>
      <c r="J460" s="44"/>
      <c r="K460" s="44"/>
      <c r="L460" s="44">
        <f t="shared" si="9"/>
        <v>0</v>
      </c>
    </row>
    <row r="461" spans="9:12">
      <c r="I461" s="44"/>
      <c r="J461" s="44"/>
      <c r="K461" s="44"/>
      <c r="L461" s="44">
        <f t="shared" si="9"/>
        <v>0</v>
      </c>
    </row>
    <row r="462" spans="9:12">
      <c r="I462" s="44"/>
      <c r="J462" s="44"/>
      <c r="K462" s="44"/>
      <c r="L462" s="44">
        <f t="shared" si="9"/>
        <v>0</v>
      </c>
    </row>
    <row r="463" spans="9:12">
      <c r="I463" s="44"/>
      <c r="J463" s="44"/>
      <c r="K463" s="44"/>
      <c r="L463" s="44">
        <f t="shared" si="9"/>
        <v>0</v>
      </c>
    </row>
    <row r="464" spans="9:12">
      <c r="I464" s="44"/>
      <c r="J464" s="44"/>
      <c r="K464" s="44"/>
      <c r="L464" s="44">
        <f t="shared" si="9"/>
        <v>0</v>
      </c>
    </row>
    <row r="465" spans="9:12">
      <c r="I465" s="44"/>
      <c r="J465" s="44"/>
      <c r="K465" s="44"/>
      <c r="L465" s="44">
        <f t="shared" si="9"/>
        <v>0</v>
      </c>
    </row>
    <row r="466" spans="9:12">
      <c r="I466" s="44"/>
      <c r="J466" s="44"/>
      <c r="K466" s="44"/>
      <c r="L466" s="44">
        <f t="shared" si="9"/>
        <v>0</v>
      </c>
    </row>
    <row r="467" spans="9:12">
      <c r="I467" s="44"/>
      <c r="J467" s="44"/>
      <c r="K467" s="44"/>
      <c r="L467" s="44">
        <f t="shared" si="9"/>
        <v>0</v>
      </c>
    </row>
    <row r="468" spans="9:12">
      <c r="I468" s="44"/>
      <c r="J468" s="44"/>
      <c r="K468" s="44"/>
      <c r="L468" s="44">
        <f t="shared" si="9"/>
        <v>0</v>
      </c>
    </row>
    <row r="469" spans="9:12">
      <c r="I469" s="44"/>
      <c r="J469" s="44"/>
      <c r="K469" s="44"/>
      <c r="L469" s="44">
        <f t="shared" si="9"/>
        <v>0</v>
      </c>
    </row>
    <row r="470" spans="9:12">
      <c r="I470" s="44"/>
      <c r="J470" s="44"/>
      <c r="K470" s="44"/>
      <c r="L470" s="44">
        <f t="shared" si="9"/>
        <v>0</v>
      </c>
    </row>
    <row r="471" spans="9:12">
      <c r="I471" s="44"/>
      <c r="J471" s="44"/>
      <c r="K471" s="44"/>
      <c r="L471" s="44">
        <f t="shared" si="9"/>
        <v>0</v>
      </c>
    </row>
    <row r="472" spans="9:12">
      <c r="I472" s="44"/>
      <c r="J472" s="44"/>
      <c r="K472" s="44"/>
      <c r="L472" s="44">
        <f t="shared" si="9"/>
        <v>0</v>
      </c>
    </row>
    <row r="473" spans="9:12">
      <c r="I473" s="44"/>
      <c r="J473" s="44"/>
      <c r="K473" s="44"/>
      <c r="L473" s="44">
        <f t="shared" si="9"/>
        <v>0</v>
      </c>
    </row>
    <row r="474" spans="9:12">
      <c r="I474" s="44"/>
      <c r="J474" s="44"/>
      <c r="K474" s="44"/>
      <c r="L474" s="44">
        <f t="shared" si="9"/>
        <v>0</v>
      </c>
    </row>
    <row r="475" spans="9:12">
      <c r="I475" s="44"/>
      <c r="J475" s="44"/>
      <c r="K475" s="44"/>
      <c r="L475" s="44">
        <f t="shared" si="9"/>
        <v>0</v>
      </c>
    </row>
    <row r="476" spans="9:12">
      <c r="I476" s="44"/>
      <c r="J476" s="44"/>
      <c r="K476" s="44"/>
      <c r="L476" s="44">
        <f t="shared" si="9"/>
        <v>0</v>
      </c>
    </row>
    <row r="477" spans="9:12">
      <c r="I477" s="44"/>
      <c r="J477" s="44"/>
      <c r="K477" s="44"/>
      <c r="L477" s="44">
        <f t="shared" si="9"/>
        <v>0</v>
      </c>
    </row>
    <row r="478" spans="9:12">
      <c r="I478" s="44"/>
      <c r="J478" s="44"/>
      <c r="K478" s="44"/>
      <c r="L478" s="44">
        <f t="shared" si="9"/>
        <v>0</v>
      </c>
    </row>
    <row r="479" spans="9:12">
      <c r="I479" s="44"/>
      <c r="J479" s="44"/>
      <c r="K479" s="44"/>
      <c r="L479" s="44">
        <f t="shared" si="9"/>
        <v>0</v>
      </c>
    </row>
    <row r="480" spans="9:12">
      <c r="I480" s="44"/>
      <c r="J480" s="44"/>
      <c r="K480" s="44"/>
      <c r="L480" s="44">
        <f t="shared" si="9"/>
        <v>0</v>
      </c>
    </row>
    <row r="481" spans="9:12">
      <c r="I481" s="44"/>
      <c r="J481" s="44"/>
      <c r="K481" s="44"/>
      <c r="L481" s="44">
        <f t="shared" si="9"/>
        <v>0</v>
      </c>
    </row>
    <row r="482" spans="9:12">
      <c r="I482" s="44"/>
      <c r="J482" s="44"/>
      <c r="K482" s="44"/>
      <c r="L482" s="44">
        <f t="shared" si="9"/>
        <v>0</v>
      </c>
    </row>
    <row r="483" spans="9:12">
      <c r="I483" s="44"/>
      <c r="J483" s="44"/>
      <c r="K483" s="44"/>
      <c r="L483" s="44">
        <f t="shared" si="9"/>
        <v>0</v>
      </c>
    </row>
    <row r="484" spans="9:12">
      <c r="I484" s="44"/>
      <c r="J484" s="44"/>
      <c r="K484" s="44"/>
      <c r="L484" s="44">
        <f t="shared" si="9"/>
        <v>0</v>
      </c>
    </row>
    <row r="485" spans="9:12">
      <c r="I485" s="44"/>
      <c r="J485" s="44"/>
      <c r="K485" s="44"/>
      <c r="L485" s="44">
        <f t="shared" si="9"/>
        <v>0</v>
      </c>
    </row>
    <row r="486" spans="9:12">
      <c r="I486" s="44"/>
      <c r="J486" s="44"/>
      <c r="K486" s="44"/>
      <c r="L486" s="44">
        <f t="shared" si="9"/>
        <v>0</v>
      </c>
    </row>
    <row r="487" spans="9:12">
      <c r="I487" s="44"/>
      <c r="J487" s="44"/>
      <c r="K487" s="44"/>
      <c r="L487" s="44">
        <f t="shared" si="9"/>
        <v>0</v>
      </c>
    </row>
    <row r="488" spans="9:12">
      <c r="I488" s="44"/>
      <c r="J488" s="44"/>
      <c r="K488" s="44"/>
      <c r="L488" s="44">
        <f t="shared" si="9"/>
        <v>0</v>
      </c>
    </row>
    <row r="489" spans="9:12">
      <c r="I489" s="44"/>
      <c r="J489" s="44"/>
      <c r="K489" s="44"/>
      <c r="L489" s="44">
        <f t="shared" si="9"/>
        <v>0</v>
      </c>
    </row>
    <row r="490" spans="9:12">
      <c r="I490" s="44"/>
      <c r="J490" s="44"/>
      <c r="K490" s="44"/>
      <c r="L490" s="44">
        <f t="shared" si="9"/>
        <v>0</v>
      </c>
    </row>
    <row r="491" spans="9:12">
      <c r="I491" s="44"/>
      <c r="J491" s="44"/>
      <c r="K491" s="44"/>
      <c r="L491" s="44">
        <f t="shared" si="9"/>
        <v>0</v>
      </c>
    </row>
    <row r="492" spans="9:12">
      <c r="I492" s="44"/>
      <c r="J492" s="44"/>
      <c r="K492" s="44"/>
      <c r="L492" s="44">
        <f t="shared" si="9"/>
        <v>0</v>
      </c>
    </row>
    <row r="493" spans="9:12">
      <c r="I493" s="44"/>
      <c r="J493" s="44"/>
      <c r="K493" s="44"/>
      <c r="L493" s="44">
        <f t="shared" si="9"/>
        <v>0</v>
      </c>
    </row>
    <row r="494" spans="9:12">
      <c r="I494" s="44"/>
      <c r="J494" s="44"/>
      <c r="K494" s="44"/>
      <c r="L494" s="44">
        <f t="shared" si="9"/>
        <v>0</v>
      </c>
    </row>
    <row r="495" spans="9:12">
      <c r="I495" s="44"/>
      <c r="J495" s="44"/>
      <c r="K495" s="44"/>
      <c r="L495" s="44">
        <f t="shared" si="9"/>
        <v>0</v>
      </c>
    </row>
    <row r="496" spans="9:12">
      <c r="I496" s="44"/>
      <c r="J496" s="44"/>
      <c r="K496" s="44"/>
      <c r="L496" s="44">
        <f t="shared" si="9"/>
        <v>0</v>
      </c>
    </row>
    <row r="497" spans="9:12">
      <c r="I497" s="44"/>
      <c r="J497" s="44"/>
      <c r="K497" s="44"/>
      <c r="L497" s="44">
        <f t="shared" si="9"/>
        <v>0</v>
      </c>
    </row>
    <row r="498" spans="9:12">
      <c r="I498" s="44"/>
      <c r="J498" s="44"/>
      <c r="K498" s="44"/>
      <c r="L498" s="44">
        <f t="shared" si="9"/>
        <v>0</v>
      </c>
    </row>
    <row r="499" spans="9:12">
      <c r="I499" s="44"/>
      <c r="J499" s="44"/>
      <c r="K499" s="44"/>
      <c r="L499" s="44">
        <f t="shared" ref="L499:L562" si="10">SUM(I499:K499)</f>
        <v>0</v>
      </c>
    </row>
    <row r="500" spans="9:12">
      <c r="I500" s="44"/>
      <c r="J500" s="44"/>
      <c r="K500" s="44"/>
      <c r="L500" s="44">
        <f t="shared" si="10"/>
        <v>0</v>
      </c>
    </row>
    <row r="501" spans="9:12">
      <c r="I501" s="44"/>
      <c r="J501" s="44"/>
      <c r="K501" s="44"/>
      <c r="L501" s="44">
        <f t="shared" si="10"/>
        <v>0</v>
      </c>
    </row>
    <row r="502" spans="9:12">
      <c r="I502" s="44"/>
      <c r="J502" s="44"/>
      <c r="K502" s="44"/>
      <c r="L502" s="44">
        <f t="shared" si="10"/>
        <v>0</v>
      </c>
    </row>
    <row r="503" spans="9:12">
      <c r="I503" s="44"/>
      <c r="J503" s="44"/>
      <c r="K503" s="44"/>
      <c r="L503" s="44">
        <f t="shared" si="10"/>
        <v>0</v>
      </c>
    </row>
    <row r="504" spans="9:12">
      <c r="I504" s="44"/>
      <c r="J504" s="44"/>
      <c r="K504" s="44"/>
      <c r="L504" s="44">
        <f t="shared" si="10"/>
        <v>0</v>
      </c>
    </row>
    <row r="505" spans="9:12">
      <c r="I505" s="44"/>
      <c r="J505" s="44"/>
      <c r="K505" s="44"/>
      <c r="L505" s="44">
        <f t="shared" si="10"/>
        <v>0</v>
      </c>
    </row>
    <row r="506" spans="9:12">
      <c r="I506" s="44"/>
      <c r="J506" s="44"/>
      <c r="K506" s="44"/>
      <c r="L506" s="44">
        <f t="shared" si="10"/>
        <v>0</v>
      </c>
    </row>
    <row r="507" spans="9:12">
      <c r="I507" s="44"/>
      <c r="J507" s="44"/>
      <c r="K507" s="44"/>
      <c r="L507" s="44">
        <f t="shared" si="10"/>
        <v>0</v>
      </c>
    </row>
    <row r="508" spans="9:12">
      <c r="I508" s="44"/>
      <c r="J508" s="44"/>
      <c r="K508" s="44"/>
      <c r="L508" s="44">
        <f t="shared" si="10"/>
        <v>0</v>
      </c>
    </row>
    <row r="509" spans="9:12">
      <c r="I509" s="44"/>
      <c r="J509" s="44"/>
      <c r="K509" s="44"/>
      <c r="L509" s="44">
        <f t="shared" si="10"/>
        <v>0</v>
      </c>
    </row>
    <row r="510" spans="9:12">
      <c r="I510" s="44"/>
      <c r="J510" s="44"/>
      <c r="K510" s="44"/>
      <c r="L510" s="44">
        <f t="shared" si="10"/>
        <v>0</v>
      </c>
    </row>
    <row r="511" spans="9:12">
      <c r="I511" s="44"/>
      <c r="J511" s="44"/>
      <c r="K511" s="44"/>
      <c r="L511" s="44">
        <f t="shared" si="10"/>
        <v>0</v>
      </c>
    </row>
    <row r="512" spans="9:12">
      <c r="I512" s="44"/>
      <c r="J512" s="44"/>
      <c r="K512" s="44"/>
      <c r="L512" s="44">
        <f t="shared" si="10"/>
        <v>0</v>
      </c>
    </row>
    <row r="513" spans="9:12">
      <c r="I513" s="44"/>
      <c r="J513" s="44"/>
      <c r="K513" s="44"/>
      <c r="L513" s="44">
        <f t="shared" si="10"/>
        <v>0</v>
      </c>
    </row>
    <row r="514" spans="9:12">
      <c r="I514" s="44"/>
      <c r="J514" s="44"/>
      <c r="K514" s="44"/>
      <c r="L514" s="44">
        <f t="shared" si="10"/>
        <v>0</v>
      </c>
    </row>
    <row r="515" spans="9:12">
      <c r="I515" s="44"/>
      <c r="J515" s="44"/>
      <c r="K515" s="44"/>
      <c r="L515" s="44">
        <f t="shared" si="10"/>
        <v>0</v>
      </c>
    </row>
    <row r="516" spans="9:12">
      <c r="I516" s="44"/>
      <c r="J516" s="44"/>
      <c r="K516" s="44"/>
      <c r="L516" s="44">
        <f t="shared" si="10"/>
        <v>0</v>
      </c>
    </row>
    <row r="517" spans="9:12">
      <c r="I517" s="44"/>
      <c r="J517" s="44"/>
      <c r="K517" s="44"/>
      <c r="L517" s="44">
        <f t="shared" si="10"/>
        <v>0</v>
      </c>
    </row>
    <row r="518" spans="9:12">
      <c r="I518" s="44"/>
      <c r="J518" s="44"/>
      <c r="K518" s="44"/>
      <c r="L518" s="44">
        <f t="shared" si="10"/>
        <v>0</v>
      </c>
    </row>
    <row r="519" spans="9:12">
      <c r="I519" s="44"/>
      <c r="J519" s="44"/>
      <c r="K519" s="44"/>
      <c r="L519" s="44">
        <f t="shared" si="10"/>
        <v>0</v>
      </c>
    </row>
    <row r="520" spans="9:12">
      <c r="I520" s="44"/>
      <c r="J520" s="44"/>
      <c r="K520" s="44"/>
      <c r="L520" s="44">
        <f t="shared" si="10"/>
        <v>0</v>
      </c>
    </row>
    <row r="521" spans="9:12">
      <c r="I521" s="44"/>
      <c r="J521" s="44"/>
      <c r="K521" s="44"/>
      <c r="L521" s="44">
        <f t="shared" si="10"/>
        <v>0</v>
      </c>
    </row>
    <row r="522" spans="9:12">
      <c r="I522" s="44"/>
      <c r="J522" s="44"/>
      <c r="K522" s="44"/>
      <c r="L522" s="44">
        <f t="shared" si="10"/>
        <v>0</v>
      </c>
    </row>
    <row r="523" spans="9:12">
      <c r="I523" s="44"/>
      <c r="J523" s="44"/>
      <c r="K523" s="44"/>
      <c r="L523" s="44">
        <f t="shared" si="10"/>
        <v>0</v>
      </c>
    </row>
    <row r="524" spans="9:12">
      <c r="I524" s="44"/>
      <c r="J524" s="44"/>
      <c r="K524" s="44"/>
      <c r="L524" s="44">
        <f t="shared" si="10"/>
        <v>0</v>
      </c>
    </row>
    <row r="525" spans="9:12">
      <c r="I525" s="44"/>
      <c r="J525" s="44"/>
      <c r="K525" s="44"/>
      <c r="L525" s="44">
        <f t="shared" si="10"/>
        <v>0</v>
      </c>
    </row>
    <row r="526" spans="9:12">
      <c r="I526" s="44"/>
      <c r="J526" s="44"/>
      <c r="K526" s="44"/>
      <c r="L526" s="44">
        <f t="shared" si="10"/>
        <v>0</v>
      </c>
    </row>
    <row r="527" spans="9:12">
      <c r="I527" s="44"/>
      <c r="J527" s="44"/>
      <c r="K527" s="44"/>
      <c r="L527" s="44">
        <f t="shared" si="10"/>
        <v>0</v>
      </c>
    </row>
    <row r="528" spans="9:12">
      <c r="I528" s="44"/>
      <c r="J528" s="44"/>
      <c r="K528" s="44"/>
      <c r="L528" s="44">
        <f t="shared" si="10"/>
        <v>0</v>
      </c>
    </row>
    <row r="529" spans="9:12">
      <c r="I529" s="44"/>
      <c r="J529" s="44"/>
      <c r="K529" s="44"/>
      <c r="L529" s="44">
        <f t="shared" si="10"/>
        <v>0</v>
      </c>
    </row>
    <row r="530" spans="9:12">
      <c r="I530" s="44"/>
      <c r="J530" s="44"/>
      <c r="K530" s="44"/>
      <c r="L530" s="44">
        <f t="shared" si="10"/>
        <v>0</v>
      </c>
    </row>
    <row r="531" spans="9:12">
      <c r="I531" s="44"/>
      <c r="J531" s="44"/>
      <c r="K531" s="44"/>
      <c r="L531" s="44">
        <f t="shared" si="10"/>
        <v>0</v>
      </c>
    </row>
    <row r="532" spans="9:12">
      <c r="I532" s="44"/>
      <c r="J532" s="44"/>
      <c r="K532" s="44"/>
      <c r="L532" s="44">
        <f t="shared" si="10"/>
        <v>0</v>
      </c>
    </row>
    <row r="533" spans="9:12">
      <c r="I533" s="44"/>
      <c r="J533" s="44"/>
      <c r="K533" s="44"/>
      <c r="L533" s="44">
        <f t="shared" si="10"/>
        <v>0</v>
      </c>
    </row>
    <row r="534" spans="9:12">
      <c r="I534" s="44"/>
      <c r="J534" s="44"/>
      <c r="K534" s="44"/>
      <c r="L534" s="44">
        <f t="shared" si="10"/>
        <v>0</v>
      </c>
    </row>
    <row r="535" spans="9:12">
      <c r="I535" s="44"/>
      <c r="J535" s="44"/>
      <c r="K535" s="44"/>
      <c r="L535" s="44">
        <f t="shared" si="10"/>
        <v>0</v>
      </c>
    </row>
    <row r="536" spans="9:12">
      <c r="I536" s="44"/>
      <c r="J536" s="44"/>
      <c r="K536" s="44"/>
      <c r="L536" s="44">
        <f t="shared" si="10"/>
        <v>0</v>
      </c>
    </row>
    <row r="537" spans="9:12">
      <c r="I537" s="44"/>
      <c r="J537" s="44"/>
      <c r="K537" s="44"/>
      <c r="L537" s="44">
        <f t="shared" si="10"/>
        <v>0</v>
      </c>
    </row>
    <row r="538" spans="9:12">
      <c r="I538" s="44"/>
      <c r="J538" s="44"/>
      <c r="K538" s="44"/>
      <c r="L538" s="44">
        <f t="shared" si="10"/>
        <v>0</v>
      </c>
    </row>
    <row r="539" spans="9:12">
      <c r="I539" s="44"/>
      <c r="J539" s="44"/>
      <c r="K539" s="44"/>
      <c r="L539" s="44">
        <f t="shared" si="10"/>
        <v>0</v>
      </c>
    </row>
    <row r="540" spans="9:12">
      <c r="I540" s="44"/>
      <c r="J540" s="44"/>
      <c r="K540" s="44"/>
      <c r="L540" s="44">
        <f t="shared" si="10"/>
        <v>0</v>
      </c>
    </row>
    <row r="541" spans="9:12">
      <c r="I541" s="44"/>
      <c r="J541" s="44"/>
      <c r="K541" s="44"/>
      <c r="L541" s="44">
        <f t="shared" si="10"/>
        <v>0</v>
      </c>
    </row>
    <row r="542" spans="9:12">
      <c r="I542" s="44"/>
      <c r="J542" s="44"/>
      <c r="K542" s="44"/>
      <c r="L542" s="44">
        <f t="shared" si="10"/>
        <v>0</v>
      </c>
    </row>
    <row r="543" spans="9:12">
      <c r="I543" s="44"/>
      <c r="J543" s="44"/>
      <c r="K543" s="44"/>
      <c r="L543" s="44">
        <f t="shared" si="10"/>
        <v>0</v>
      </c>
    </row>
    <row r="544" spans="9:12">
      <c r="I544" s="44"/>
      <c r="J544" s="44"/>
      <c r="K544" s="44"/>
      <c r="L544" s="44">
        <f t="shared" si="10"/>
        <v>0</v>
      </c>
    </row>
    <row r="545" spans="9:12">
      <c r="I545" s="44"/>
      <c r="J545" s="44"/>
      <c r="K545" s="44"/>
      <c r="L545" s="44">
        <f t="shared" si="10"/>
        <v>0</v>
      </c>
    </row>
    <row r="546" spans="9:12">
      <c r="I546" s="44"/>
      <c r="J546" s="44"/>
      <c r="K546" s="44"/>
      <c r="L546" s="44">
        <f t="shared" si="10"/>
        <v>0</v>
      </c>
    </row>
    <row r="547" spans="9:12">
      <c r="I547" s="44"/>
      <c r="J547" s="44"/>
      <c r="K547" s="44"/>
      <c r="L547" s="44">
        <f t="shared" si="10"/>
        <v>0</v>
      </c>
    </row>
    <row r="548" spans="9:12">
      <c r="I548" s="44"/>
      <c r="J548" s="44"/>
      <c r="K548" s="44"/>
      <c r="L548" s="44">
        <f t="shared" si="10"/>
        <v>0</v>
      </c>
    </row>
    <row r="549" spans="9:12">
      <c r="I549" s="44"/>
      <c r="J549" s="44"/>
      <c r="K549" s="44"/>
      <c r="L549" s="44">
        <f t="shared" si="10"/>
        <v>0</v>
      </c>
    </row>
    <row r="550" spans="9:12">
      <c r="I550" s="44"/>
      <c r="J550" s="44"/>
      <c r="K550" s="44"/>
      <c r="L550" s="44">
        <f t="shared" si="10"/>
        <v>0</v>
      </c>
    </row>
    <row r="551" spans="9:12">
      <c r="I551" s="44"/>
      <c r="J551" s="44"/>
      <c r="K551" s="44"/>
      <c r="L551" s="44">
        <f t="shared" si="10"/>
        <v>0</v>
      </c>
    </row>
    <row r="552" spans="9:12">
      <c r="I552" s="44"/>
      <c r="J552" s="44"/>
      <c r="K552" s="44"/>
      <c r="L552" s="44">
        <f t="shared" si="10"/>
        <v>0</v>
      </c>
    </row>
    <row r="553" spans="9:12">
      <c r="I553" s="44"/>
      <c r="J553" s="44"/>
      <c r="K553" s="44"/>
      <c r="L553" s="44">
        <f t="shared" si="10"/>
        <v>0</v>
      </c>
    </row>
    <row r="554" spans="9:12">
      <c r="I554" s="44"/>
      <c r="J554" s="44"/>
      <c r="K554" s="44"/>
      <c r="L554" s="44">
        <f t="shared" si="10"/>
        <v>0</v>
      </c>
    </row>
    <row r="555" spans="9:12">
      <c r="I555" s="44"/>
      <c r="J555" s="44"/>
      <c r="K555" s="44"/>
      <c r="L555" s="44">
        <f t="shared" si="10"/>
        <v>0</v>
      </c>
    </row>
    <row r="556" spans="9:12">
      <c r="I556" s="44"/>
      <c r="J556" s="44"/>
      <c r="K556" s="44"/>
      <c r="L556" s="44">
        <f t="shared" si="10"/>
        <v>0</v>
      </c>
    </row>
    <row r="557" spans="9:12">
      <c r="I557" s="44"/>
      <c r="J557" s="44"/>
      <c r="K557" s="44"/>
      <c r="L557" s="44">
        <f t="shared" si="10"/>
        <v>0</v>
      </c>
    </row>
    <row r="558" spans="9:12">
      <c r="I558" s="44"/>
      <c r="J558" s="44"/>
      <c r="K558" s="44"/>
      <c r="L558" s="44">
        <f t="shared" si="10"/>
        <v>0</v>
      </c>
    </row>
    <row r="559" spans="9:12">
      <c r="I559" s="44"/>
      <c r="J559" s="44"/>
      <c r="K559" s="44"/>
      <c r="L559" s="44">
        <f t="shared" si="10"/>
        <v>0</v>
      </c>
    </row>
    <row r="560" spans="9:12">
      <c r="I560" s="44"/>
      <c r="J560" s="44"/>
      <c r="K560" s="44"/>
      <c r="L560" s="44">
        <f t="shared" si="10"/>
        <v>0</v>
      </c>
    </row>
    <row r="561" spans="9:12">
      <c r="I561" s="44"/>
      <c r="J561" s="44"/>
      <c r="K561" s="44"/>
      <c r="L561" s="44">
        <f t="shared" si="10"/>
        <v>0</v>
      </c>
    </row>
    <row r="562" spans="9:12">
      <c r="I562" s="44"/>
      <c r="J562" s="44"/>
      <c r="K562" s="44"/>
      <c r="L562" s="44">
        <f t="shared" si="10"/>
        <v>0</v>
      </c>
    </row>
    <row r="563" spans="9:12">
      <c r="I563" s="44"/>
      <c r="J563" s="44"/>
      <c r="K563" s="44"/>
      <c r="L563" s="44">
        <f t="shared" ref="L563:L626" si="11">SUM(I563:K563)</f>
        <v>0</v>
      </c>
    </row>
    <row r="564" spans="9:12">
      <c r="I564" s="44"/>
      <c r="J564" s="44"/>
      <c r="K564" s="44"/>
      <c r="L564" s="44">
        <f t="shared" si="11"/>
        <v>0</v>
      </c>
    </row>
    <row r="565" spans="9:12">
      <c r="I565" s="44"/>
      <c r="J565" s="44"/>
      <c r="K565" s="44"/>
      <c r="L565" s="44">
        <f t="shared" si="11"/>
        <v>0</v>
      </c>
    </row>
    <row r="566" spans="9:12">
      <c r="I566" s="44"/>
      <c r="J566" s="44"/>
      <c r="K566" s="44"/>
      <c r="L566" s="44">
        <f t="shared" si="11"/>
        <v>0</v>
      </c>
    </row>
    <row r="567" spans="9:12">
      <c r="I567" s="44"/>
      <c r="J567" s="44"/>
      <c r="K567" s="44"/>
      <c r="L567" s="44">
        <f t="shared" si="11"/>
        <v>0</v>
      </c>
    </row>
    <row r="568" spans="9:12">
      <c r="I568" s="44"/>
      <c r="J568" s="44"/>
      <c r="K568" s="44"/>
      <c r="L568" s="44">
        <f t="shared" si="11"/>
        <v>0</v>
      </c>
    </row>
    <row r="569" spans="9:12">
      <c r="I569" s="44"/>
      <c r="J569" s="44"/>
      <c r="K569" s="44"/>
      <c r="L569" s="44">
        <f t="shared" si="11"/>
        <v>0</v>
      </c>
    </row>
    <row r="570" spans="9:12">
      <c r="I570" s="44"/>
      <c r="J570" s="44"/>
      <c r="K570" s="44"/>
      <c r="L570" s="44">
        <f t="shared" si="11"/>
        <v>0</v>
      </c>
    </row>
    <row r="571" spans="9:12">
      <c r="I571" s="44"/>
      <c r="J571" s="44"/>
      <c r="K571" s="44"/>
      <c r="L571" s="44">
        <f t="shared" si="11"/>
        <v>0</v>
      </c>
    </row>
    <row r="572" spans="9:12">
      <c r="I572" s="44"/>
      <c r="J572" s="44"/>
      <c r="K572" s="44"/>
      <c r="L572" s="44">
        <f t="shared" si="11"/>
        <v>0</v>
      </c>
    </row>
    <row r="573" spans="9:12">
      <c r="I573" s="44"/>
      <c r="J573" s="44"/>
      <c r="K573" s="44"/>
      <c r="L573" s="44">
        <f t="shared" si="11"/>
        <v>0</v>
      </c>
    </row>
    <row r="574" spans="9:12">
      <c r="I574" s="44"/>
      <c r="J574" s="44"/>
      <c r="K574" s="44"/>
      <c r="L574" s="44">
        <f t="shared" si="11"/>
        <v>0</v>
      </c>
    </row>
    <row r="575" spans="9:12">
      <c r="I575" s="44"/>
      <c r="J575" s="44"/>
      <c r="K575" s="44"/>
      <c r="L575" s="44">
        <f t="shared" si="11"/>
        <v>0</v>
      </c>
    </row>
    <row r="576" spans="9:12">
      <c r="I576" s="44"/>
      <c r="J576" s="44"/>
      <c r="K576" s="44"/>
      <c r="L576" s="44">
        <f t="shared" si="11"/>
        <v>0</v>
      </c>
    </row>
    <row r="577" spans="9:12">
      <c r="I577" s="44"/>
      <c r="J577" s="44"/>
      <c r="K577" s="44"/>
      <c r="L577" s="44">
        <f t="shared" si="11"/>
        <v>0</v>
      </c>
    </row>
    <row r="578" spans="9:12">
      <c r="I578" s="44"/>
      <c r="J578" s="44"/>
      <c r="K578" s="44"/>
      <c r="L578" s="44">
        <f t="shared" si="11"/>
        <v>0</v>
      </c>
    </row>
    <row r="579" spans="9:12">
      <c r="I579" s="44"/>
      <c r="J579" s="44"/>
      <c r="K579" s="44"/>
      <c r="L579" s="44">
        <f t="shared" si="11"/>
        <v>0</v>
      </c>
    </row>
    <row r="580" spans="9:12">
      <c r="I580" s="44"/>
      <c r="J580" s="44"/>
      <c r="K580" s="44"/>
      <c r="L580" s="44">
        <f t="shared" si="11"/>
        <v>0</v>
      </c>
    </row>
    <row r="581" spans="9:12">
      <c r="I581" s="44"/>
      <c r="J581" s="44"/>
      <c r="K581" s="44"/>
      <c r="L581" s="44">
        <f t="shared" si="11"/>
        <v>0</v>
      </c>
    </row>
    <row r="582" spans="9:12">
      <c r="I582" s="44"/>
      <c r="J582" s="44"/>
      <c r="K582" s="44"/>
      <c r="L582" s="44">
        <f t="shared" si="11"/>
        <v>0</v>
      </c>
    </row>
    <row r="583" spans="9:12">
      <c r="I583" s="44"/>
      <c r="J583" s="44"/>
      <c r="K583" s="44"/>
      <c r="L583" s="44">
        <f t="shared" si="11"/>
        <v>0</v>
      </c>
    </row>
    <row r="584" spans="9:12">
      <c r="I584" s="44"/>
      <c r="J584" s="44"/>
      <c r="K584" s="44"/>
      <c r="L584" s="44">
        <f t="shared" si="11"/>
        <v>0</v>
      </c>
    </row>
    <row r="585" spans="9:12">
      <c r="I585" s="44"/>
      <c r="J585" s="44"/>
      <c r="K585" s="44"/>
      <c r="L585" s="44">
        <f t="shared" si="11"/>
        <v>0</v>
      </c>
    </row>
    <row r="586" spans="9:12">
      <c r="I586" s="44"/>
      <c r="J586" s="44"/>
      <c r="K586" s="44"/>
      <c r="L586" s="44">
        <f t="shared" si="11"/>
        <v>0</v>
      </c>
    </row>
    <row r="587" spans="9:12">
      <c r="I587" s="44"/>
      <c r="J587" s="44"/>
      <c r="K587" s="44"/>
      <c r="L587" s="44">
        <f t="shared" si="11"/>
        <v>0</v>
      </c>
    </row>
    <row r="588" spans="9:12">
      <c r="I588" s="44"/>
      <c r="J588" s="44"/>
      <c r="K588" s="44"/>
      <c r="L588" s="44">
        <f t="shared" si="11"/>
        <v>0</v>
      </c>
    </row>
    <row r="589" spans="9:12">
      <c r="I589" s="44"/>
      <c r="J589" s="44"/>
      <c r="K589" s="44"/>
      <c r="L589" s="44">
        <f t="shared" si="11"/>
        <v>0</v>
      </c>
    </row>
    <row r="590" spans="9:12">
      <c r="I590" s="44"/>
      <c r="J590" s="44"/>
      <c r="K590" s="44"/>
      <c r="L590" s="44">
        <f t="shared" si="11"/>
        <v>0</v>
      </c>
    </row>
    <row r="591" spans="9:12">
      <c r="I591" s="44"/>
      <c r="J591" s="44"/>
      <c r="K591" s="44"/>
      <c r="L591" s="44">
        <f t="shared" si="11"/>
        <v>0</v>
      </c>
    </row>
    <row r="592" spans="9:12">
      <c r="I592" s="44"/>
      <c r="J592" s="44"/>
      <c r="K592" s="44"/>
      <c r="L592" s="44">
        <f t="shared" si="11"/>
        <v>0</v>
      </c>
    </row>
    <row r="593" spans="9:12">
      <c r="I593" s="44"/>
      <c r="J593" s="44"/>
      <c r="K593" s="44"/>
      <c r="L593" s="44">
        <f t="shared" si="11"/>
        <v>0</v>
      </c>
    </row>
    <row r="594" spans="9:12">
      <c r="I594" s="44"/>
      <c r="J594" s="44"/>
      <c r="K594" s="44"/>
      <c r="L594" s="44">
        <f t="shared" si="11"/>
        <v>0</v>
      </c>
    </row>
    <row r="595" spans="9:12">
      <c r="I595" s="44"/>
      <c r="J595" s="44"/>
      <c r="K595" s="44"/>
      <c r="L595" s="44">
        <f t="shared" si="11"/>
        <v>0</v>
      </c>
    </row>
    <row r="596" spans="9:12">
      <c r="I596" s="44"/>
      <c r="J596" s="44"/>
      <c r="K596" s="44"/>
      <c r="L596" s="44">
        <f t="shared" si="11"/>
        <v>0</v>
      </c>
    </row>
    <row r="597" spans="9:12">
      <c r="I597" s="44"/>
      <c r="J597" s="44"/>
      <c r="K597" s="44"/>
      <c r="L597" s="44">
        <f t="shared" si="11"/>
        <v>0</v>
      </c>
    </row>
    <row r="598" spans="9:12">
      <c r="I598" s="44"/>
      <c r="J598" s="44"/>
      <c r="K598" s="44"/>
      <c r="L598" s="44">
        <f t="shared" si="11"/>
        <v>0</v>
      </c>
    </row>
    <row r="599" spans="9:12">
      <c r="I599" s="44"/>
      <c r="J599" s="44"/>
      <c r="K599" s="44"/>
      <c r="L599" s="44">
        <f t="shared" si="11"/>
        <v>0</v>
      </c>
    </row>
    <row r="600" spans="9:12">
      <c r="I600" s="44"/>
      <c r="J600" s="44"/>
      <c r="K600" s="44"/>
      <c r="L600" s="44">
        <f t="shared" si="11"/>
        <v>0</v>
      </c>
    </row>
    <row r="601" spans="9:12">
      <c r="I601" s="44"/>
      <c r="J601" s="44"/>
      <c r="K601" s="44"/>
      <c r="L601" s="44">
        <f t="shared" si="11"/>
        <v>0</v>
      </c>
    </row>
    <row r="602" spans="9:12">
      <c r="I602" s="44"/>
      <c r="J602" s="44"/>
      <c r="K602" s="44"/>
      <c r="L602" s="44">
        <f t="shared" si="11"/>
        <v>0</v>
      </c>
    </row>
    <row r="603" spans="9:12">
      <c r="I603" s="44"/>
      <c r="J603" s="44"/>
      <c r="K603" s="44"/>
      <c r="L603" s="44">
        <f t="shared" si="11"/>
        <v>0</v>
      </c>
    </row>
    <row r="604" spans="9:12">
      <c r="I604" s="44"/>
      <c r="J604" s="44"/>
      <c r="K604" s="44"/>
      <c r="L604" s="44">
        <f t="shared" si="11"/>
        <v>0</v>
      </c>
    </row>
    <row r="605" spans="9:12">
      <c r="I605" s="44"/>
      <c r="J605" s="44"/>
      <c r="K605" s="44"/>
      <c r="L605" s="44">
        <f t="shared" si="11"/>
        <v>0</v>
      </c>
    </row>
    <row r="606" spans="9:12">
      <c r="I606" s="44"/>
      <c r="J606" s="44"/>
      <c r="K606" s="44"/>
      <c r="L606" s="44">
        <f t="shared" si="11"/>
        <v>0</v>
      </c>
    </row>
    <row r="607" spans="9:12">
      <c r="I607" s="44"/>
      <c r="J607" s="44"/>
      <c r="K607" s="44"/>
      <c r="L607" s="44">
        <f t="shared" si="11"/>
        <v>0</v>
      </c>
    </row>
    <row r="608" spans="9:12">
      <c r="I608" s="44"/>
      <c r="J608" s="44"/>
      <c r="K608" s="44"/>
      <c r="L608" s="44">
        <f t="shared" si="11"/>
        <v>0</v>
      </c>
    </row>
    <row r="609" spans="9:12">
      <c r="I609" s="44"/>
      <c r="J609" s="44"/>
      <c r="K609" s="44"/>
      <c r="L609" s="44">
        <f t="shared" si="11"/>
        <v>0</v>
      </c>
    </row>
    <row r="610" spans="9:12">
      <c r="I610" s="44"/>
      <c r="J610" s="44"/>
      <c r="K610" s="44"/>
      <c r="L610" s="44">
        <f t="shared" si="11"/>
        <v>0</v>
      </c>
    </row>
    <row r="611" spans="9:12">
      <c r="I611" s="44"/>
      <c r="J611" s="44"/>
      <c r="K611" s="44"/>
      <c r="L611" s="44">
        <f t="shared" si="11"/>
        <v>0</v>
      </c>
    </row>
    <row r="612" spans="9:12">
      <c r="I612" s="44"/>
      <c r="J612" s="44"/>
      <c r="K612" s="44"/>
      <c r="L612" s="44">
        <f t="shared" si="11"/>
        <v>0</v>
      </c>
    </row>
    <row r="613" spans="9:12">
      <c r="I613" s="44"/>
      <c r="J613" s="44"/>
      <c r="K613" s="44"/>
      <c r="L613" s="44">
        <f t="shared" si="11"/>
        <v>0</v>
      </c>
    </row>
    <row r="614" spans="9:12">
      <c r="I614" s="44"/>
      <c r="J614" s="44"/>
      <c r="K614" s="44"/>
      <c r="L614" s="44">
        <f t="shared" si="11"/>
        <v>0</v>
      </c>
    </row>
    <row r="615" spans="9:12">
      <c r="I615" s="44"/>
      <c r="J615" s="44"/>
      <c r="K615" s="44"/>
      <c r="L615" s="44">
        <f t="shared" si="11"/>
        <v>0</v>
      </c>
    </row>
    <row r="616" spans="9:12">
      <c r="I616" s="44"/>
      <c r="J616" s="44"/>
      <c r="K616" s="44"/>
      <c r="L616" s="44">
        <f t="shared" si="11"/>
        <v>0</v>
      </c>
    </row>
    <row r="617" spans="9:12">
      <c r="I617" s="44"/>
      <c r="J617" s="44"/>
      <c r="K617" s="44"/>
      <c r="L617" s="44">
        <f t="shared" si="11"/>
        <v>0</v>
      </c>
    </row>
    <row r="618" spans="9:12">
      <c r="I618" s="44"/>
      <c r="J618" s="44"/>
      <c r="K618" s="44"/>
      <c r="L618" s="44">
        <f t="shared" si="11"/>
        <v>0</v>
      </c>
    </row>
    <row r="619" spans="9:12">
      <c r="I619" s="44"/>
      <c r="J619" s="44"/>
      <c r="K619" s="44"/>
      <c r="L619" s="44">
        <f t="shared" si="11"/>
        <v>0</v>
      </c>
    </row>
    <row r="620" spans="9:12">
      <c r="I620" s="44"/>
      <c r="J620" s="44"/>
      <c r="K620" s="44"/>
      <c r="L620" s="44">
        <f t="shared" si="11"/>
        <v>0</v>
      </c>
    </row>
    <row r="621" spans="9:12">
      <c r="I621" s="44"/>
      <c r="J621" s="44"/>
      <c r="K621" s="44"/>
      <c r="L621" s="44">
        <f t="shared" si="11"/>
        <v>0</v>
      </c>
    </row>
    <row r="622" spans="9:12">
      <c r="I622" s="44"/>
      <c r="J622" s="44"/>
      <c r="K622" s="44"/>
      <c r="L622" s="44">
        <f t="shared" si="11"/>
        <v>0</v>
      </c>
    </row>
    <row r="623" spans="9:12">
      <c r="I623" s="44"/>
      <c r="J623" s="44"/>
      <c r="K623" s="44"/>
      <c r="L623" s="44">
        <f t="shared" si="11"/>
        <v>0</v>
      </c>
    </row>
    <row r="624" spans="9:12">
      <c r="I624" s="44"/>
      <c r="J624" s="44"/>
      <c r="K624" s="44"/>
      <c r="L624" s="44">
        <f t="shared" si="11"/>
        <v>0</v>
      </c>
    </row>
    <row r="625" spans="9:12">
      <c r="I625" s="44"/>
      <c r="J625" s="44"/>
      <c r="K625" s="44"/>
      <c r="L625" s="44">
        <f t="shared" si="11"/>
        <v>0</v>
      </c>
    </row>
    <row r="626" spans="9:12">
      <c r="I626" s="44"/>
      <c r="J626" s="44"/>
      <c r="K626" s="44"/>
      <c r="L626" s="44">
        <f t="shared" si="11"/>
        <v>0</v>
      </c>
    </row>
    <row r="627" spans="9:12">
      <c r="I627" s="44"/>
      <c r="J627" s="44"/>
      <c r="K627" s="44"/>
      <c r="L627" s="44">
        <f t="shared" ref="L627:L690" si="12">SUM(I627:K627)</f>
        <v>0</v>
      </c>
    </row>
    <row r="628" spans="9:12">
      <c r="I628" s="44"/>
      <c r="J628" s="44"/>
      <c r="K628" s="44"/>
      <c r="L628" s="44">
        <f t="shared" si="12"/>
        <v>0</v>
      </c>
    </row>
    <row r="629" spans="9:12">
      <c r="I629" s="44"/>
      <c r="J629" s="44"/>
      <c r="K629" s="44"/>
      <c r="L629" s="44">
        <f t="shared" si="12"/>
        <v>0</v>
      </c>
    </row>
    <row r="630" spans="9:12">
      <c r="I630" s="44"/>
      <c r="J630" s="44"/>
      <c r="K630" s="44"/>
      <c r="L630" s="44">
        <f t="shared" si="12"/>
        <v>0</v>
      </c>
    </row>
    <row r="631" spans="9:12">
      <c r="I631" s="44"/>
      <c r="J631" s="44"/>
      <c r="K631" s="44"/>
      <c r="L631" s="44">
        <f t="shared" si="12"/>
        <v>0</v>
      </c>
    </row>
    <row r="632" spans="9:12">
      <c r="I632" s="44"/>
      <c r="J632" s="44"/>
      <c r="K632" s="44"/>
      <c r="L632" s="44">
        <f t="shared" si="12"/>
        <v>0</v>
      </c>
    </row>
    <row r="633" spans="9:12">
      <c r="I633" s="44"/>
      <c r="J633" s="44"/>
      <c r="K633" s="44"/>
      <c r="L633" s="44">
        <f t="shared" si="12"/>
        <v>0</v>
      </c>
    </row>
    <row r="634" spans="9:12">
      <c r="I634" s="44"/>
      <c r="J634" s="44"/>
      <c r="K634" s="44"/>
      <c r="L634" s="44">
        <f t="shared" si="12"/>
        <v>0</v>
      </c>
    </row>
    <row r="635" spans="9:12">
      <c r="I635" s="44"/>
      <c r="J635" s="44"/>
      <c r="K635" s="44"/>
      <c r="L635" s="44">
        <f t="shared" si="12"/>
        <v>0</v>
      </c>
    </row>
    <row r="636" spans="9:12">
      <c r="I636" s="44"/>
      <c r="J636" s="44"/>
      <c r="K636" s="44"/>
      <c r="L636" s="44">
        <f t="shared" si="12"/>
        <v>0</v>
      </c>
    </row>
    <row r="637" spans="9:12">
      <c r="I637" s="44"/>
      <c r="J637" s="44"/>
      <c r="K637" s="44"/>
      <c r="L637" s="44">
        <f t="shared" si="12"/>
        <v>0</v>
      </c>
    </row>
    <row r="638" spans="9:12">
      <c r="I638" s="44"/>
      <c r="J638" s="44"/>
      <c r="K638" s="44"/>
      <c r="L638" s="44">
        <f t="shared" si="12"/>
        <v>0</v>
      </c>
    </row>
    <row r="639" spans="9:12">
      <c r="I639" s="44"/>
      <c r="J639" s="44"/>
      <c r="K639" s="44"/>
      <c r="L639" s="44">
        <f t="shared" si="12"/>
        <v>0</v>
      </c>
    </row>
    <row r="640" spans="9:12">
      <c r="I640" s="44"/>
      <c r="J640" s="44"/>
      <c r="K640" s="44"/>
      <c r="L640" s="44">
        <f t="shared" si="12"/>
        <v>0</v>
      </c>
    </row>
    <row r="641" spans="9:12">
      <c r="I641" s="44"/>
      <c r="J641" s="44"/>
      <c r="K641" s="44"/>
      <c r="L641" s="44">
        <f t="shared" si="12"/>
        <v>0</v>
      </c>
    </row>
    <row r="642" spans="9:12">
      <c r="I642" s="44"/>
      <c r="J642" s="44"/>
      <c r="K642" s="44"/>
      <c r="L642" s="44">
        <f t="shared" si="12"/>
        <v>0</v>
      </c>
    </row>
    <row r="643" spans="9:12">
      <c r="I643" s="44"/>
      <c r="J643" s="44"/>
      <c r="K643" s="44"/>
      <c r="L643" s="44">
        <f t="shared" si="12"/>
        <v>0</v>
      </c>
    </row>
    <row r="644" spans="9:12">
      <c r="I644" s="44"/>
      <c r="J644" s="44"/>
      <c r="K644" s="44"/>
      <c r="L644" s="44">
        <f t="shared" si="12"/>
        <v>0</v>
      </c>
    </row>
    <row r="645" spans="9:12">
      <c r="I645" s="44"/>
      <c r="J645" s="44"/>
      <c r="K645" s="44"/>
      <c r="L645" s="44">
        <f t="shared" si="12"/>
        <v>0</v>
      </c>
    </row>
    <row r="646" spans="9:12">
      <c r="I646" s="44"/>
      <c r="J646" s="44"/>
      <c r="K646" s="44"/>
      <c r="L646" s="44">
        <f t="shared" si="12"/>
        <v>0</v>
      </c>
    </row>
    <row r="647" spans="9:12">
      <c r="I647" s="44"/>
      <c r="J647" s="44"/>
      <c r="K647" s="44"/>
      <c r="L647" s="44">
        <f t="shared" si="12"/>
        <v>0</v>
      </c>
    </row>
    <row r="648" spans="9:12">
      <c r="I648" s="44"/>
      <c r="J648" s="44"/>
      <c r="K648" s="44"/>
      <c r="L648" s="44">
        <f t="shared" si="12"/>
        <v>0</v>
      </c>
    </row>
    <row r="649" spans="9:12">
      <c r="I649" s="44"/>
      <c r="J649" s="44"/>
      <c r="K649" s="44"/>
      <c r="L649" s="44">
        <f t="shared" si="12"/>
        <v>0</v>
      </c>
    </row>
    <row r="650" spans="9:12">
      <c r="I650" s="44"/>
      <c r="J650" s="44"/>
      <c r="K650" s="44"/>
      <c r="L650" s="44">
        <f t="shared" si="12"/>
        <v>0</v>
      </c>
    </row>
    <row r="651" spans="9:12">
      <c r="I651" s="44"/>
      <c r="J651" s="44"/>
      <c r="K651" s="44"/>
      <c r="L651" s="44">
        <f t="shared" si="12"/>
        <v>0</v>
      </c>
    </row>
    <row r="652" spans="9:12">
      <c r="I652" s="44"/>
      <c r="J652" s="44"/>
      <c r="K652" s="44"/>
      <c r="L652" s="44">
        <f t="shared" si="12"/>
        <v>0</v>
      </c>
    </row>
    <row r="653" spans="9:12">
      <c r="I653" s="44"/>
      <c r="J653" s="44"/>
      <c r="K653" s="44"/>
      <c r="L653" s="44">
        <f t="shared" si="12"/>
        <v>0</v>
      </c>
    </row>
    <row r="654" spans="9:12">
      <c r="I654" s="44"/>
      <c r="J654" s="44"/>
      <c r="K654" s="44"/>
      <c r="L654" s="44">
        <f t="shared" si="12"/>
        <v>0</v>
      </c>
    </row>
    <row r="655" spans="9:12">
      <c r="I655" s="44"/>
      <c r="J655" s="44"/>
      <c r="K655" s="44"/>
      <c r="L655" s="44">
        <f t="shared" si="12"/>
        <v>0</v>
      </c>
    </row>
    <row r="656" spans="9:12">
      <c r="I656" s="44"/>
      <c r="J656" s="44"/>
      <c r="K656" s="44"/>
      <c r="L656" s="44">
        <f t="shared" si="12"/>
        <v>0</v>
      </c>
    </row>
    <row r="657" spans="9:12">
      <c r="I657" s="44"/>
      <c r="J657" s="44"/>
      <c r="K657" s="44"/>
      <c r="L657" s="44">
        <f t="shared" si="12"/>
        <v>0</v>
      </c>
    </row>
    <row r="658" spans="9:12">
      <c r="I658" s="44"/>
      <c r="J658" s="44"/>
      <c r="K658" s="44"/>
      <c r="L658" s="44">
        <f t="shared" si="12"/>
        <v>0</v>
      </c>
    </row>
    <row r="659" spans="9:12">
      <c r="I659" s="44"/>
      <c r="J659" s="44"/>
      <c r="K659" s="44"/>
      <c r="L659" s="44">
        <f t="shared" si="12"/>
        <v>0</v>
      </c>
    </row>
    <row r="660" spans="9:12">
      <c r="I660" s="44"/>
      <c r="J660" s="44"/>
      <c r="K660" s="44"/>
      <c r="L660" s="44">
        <f t="shared" si="12"/>
        <v>0</v>
      </c>
    </row>
    <row r="661" spans="9:12">
      <c r="I661" s="44"/>
      <c r="J661" s="44"/>
      <c r="K661" s="44"/>
      <c r="L661" s="44">
        <f t="shared" si="12"/>
        <v>0</v>
      </c>
    </row>
    <row r="662" spans="9:12">
      <c r="I662" s="44"/>
      <c r="J662" s="44"/>
      <c r="K662" s="44"/>
      <c r="L662" s="44">
        <f t="shared" si="12"/>
        <v>0</v>
      </c>
    </row>
    <row r="663" spans="9:12">
      <c r="I663" s="44"/>
      <c r="J663" s="44"/>
      <c r="K663" s="44"/>
      <c r="L663" s="44">
        <f t="shared" si="12"/>
        <v>0</v>
      </c>
    </row>
    <row r="664" spans="9:12">
      <c r="I664" s="44"/>
      <c r="J664" s="44"/>
      <c r="K664" s="44"/>
      <c r="L664" s="44">
        <f t="shared" si="12"/>
        <v>0</v>
      </c>
    </row>
    <row r="665" spans="9:12">
      <c r="I665" s="44"/>
      <c r="J665" s="44"/>
      <c r="K665" s="44"/>
      <c r="L665" s="44">
        <f t="shared" si="12"/>
        <v>0</v>
      </c>
    </row>
    <row r="666" spans="9:12">
      <c r="I666" s="44"/>
      <c r="J666" s="44"/>
      <c r="K666" s="44"/>
      <c r="L666" s="44">
        <f t="shared" si="12"/>
        <v>0</v>
      </c>
    </row>
    <row r="667" spans="9:12">
      <c r="I667" s="44"/>
      <c r="J667" s="44"/>
      <c r="K667" s="44"/>
      <c r="L667" s="44">
        <f t="shared" si="12"/>
        <v>0</v>
      </c>
    </row>
    <row r="668" spans="9:12">
      <c r="I668" s="44"/>
      <c r="J668" s="44"/>
      <c r="K668" s="44"/>
      <c r="L668" s="44">
        <f t="shared" si="12"/>
        <v>0</v>
      </c>
    </row>
    <row r="669" spans="9:12">
      <c r="I669" s="44"/>
      <c r="J669" s="44"/>
      <c r="K669" s="44"/>
      <c r="L669" s="44">
        <f t="shared" si="12"/>
        <v>0</v>
      </c>
    </row>
    <row r="670" spans="9:12">
      <c r="I670" s="44"/>
      <c r="J670" s="44"/>
      <c r="K670" s="44"/>
      <c r="L670" s="44">
        <f t="shared" si="12"/>
        <v>0</v>
      </c>
    </row>
    <row r="671" spans="9:12">
      <c r="I671" s="44"/>
      <c r="J671" s="44"/>
      <c r="K671" s="44"/>
      <c r="L671" s="44">
        <f t="shared" si="12"/>
        <v>0</v>
      </c>
    </row>
    <row r="672" spans="9:12">
      <c r="I672" s="44"/>
      <c r="J672" s="44"/>
      <c r="K672" s="44"/>
      <c r="L672" s="44">
        <f t="shared" si="12"/>
        <v>0</v>
      </c>
    </row>
    <row r="673" spans="9:12">
      <c r="I673" s="44"/>
      <c r="J673" s="44"/>
      <c r="K673" s="44"/>
      <c r="L673" s="44">
        <f t="shared" si="12"/>
        <v>0</v>
      </c>
    </row>
    <row r="674" spans="9:12">
      <c r="I674" s="44"/>
      <c r="J674" s="44"/>
      <c r="K674" s="44"/>
      <c r="L674" s="44">
        <f t="shared" si="12"/>
        <v>0</v>
      </c>
    </row>
    <row r="675" spans="9:12">
      <c r="I675" s="44"/>
      <c r="J675" s="44"/>
      <c r="K675" s="44"/>
      <c r="L675" s="44">
        <f t="shared" si="12"/>
        <v>0</v>
      </c>
    </row>
    <row r="676" spans="9:12">
      <c r="I676" s="44"/>
      <c r="J676" s="44"/>
      <c r="K676" s="44"/>
      <c r="L676" s="44">
        <f t="shared" si="12"/>
        <v>0</v>
      </c>
    </row>
    <row r="677" spans="9:12">
      <c r="I677" s="44"/>
      <c r="J677" s="44"/>
      <c r="K677" s="44"/>
      <c r="L677" s="44">
        <f t="shared" si="12"/>
        <v>0</v>
      </c>
    </row>
    <row r="678" spans="9:12">
      <c r="I678" s="44"/>
      <c r="J678" s="44"/>
      <c r="K678" s="44"/>
      <c r="L678" s="44">
        <f t="shared" si="12"/>
        <v>0</v>
      </c>
    </row>
    <row r="679" spans="9:12">
      <c r="I679" s="44"/>
      <c r="J679" s="44"/>
      <c r="K679" s="44"/>
      <c r="L679" s="44">
        <f t="shared" si="12"/>
        <v>0</v>
      </c>
    </row>
    <row r="680" spans="9:12">
      <c r="I680" s="44"/>
      <c r="J680" s="44"/>
      <c r="K680" s="44"/>
      <c r="L680" s="44">
        <f t="shared" si="12"/>
        <v>0</v>
      </c>
    </row>
    <row r="681" spans="9:12">
      <c r="I681" s="44"/>
      <c r="J681" s="44"/>
      <c r="K681" s="44"/>
      <c r="L681" s="44">
        <f t="shared" si="12"/>
        <v>0</v>
      </c>
    </row>
    <row r="682" spans="9:12">
      <c r="I682" s="44"/>
      <c r="J682" s="44"/>
      <c r="K682" s="44"/>
      <c r="L682" s="44">
        <f t="shared" si="12"/>
        <v>0</v>
      </c>
    </row>
    <row r="683" spans="9:12">
      <c r="I683" s="44"/>
      <c r="J683" s="44"/>
      <c r="K683" s="44"/>
      <c r="L683" s="44">
        <f t="shared" si="12"/>
        <v>0</v>
      </c>
    </row>
    <row r="684" spans="9:12">
      <c r="I684" s="44"/>
      <c r="J684" s="44"/>
      <c r="K684" s="44"/>
      <c r="L684" s="44">
        <f t="shared" si="12"/>
        <v>0</v>
      </c>
    </row>
    <row r="685" spans="9:12">
      <c r="I685" s="44"/>
      <c r="J685" s="44"/>
      <c r="K685" s="44"/>
      <c r="L685" s="44">
        <f t="shared" si="12"/>
        <v>0</v>
      </c>
    </row>
    <row r="686" spans="9:12">
      <c r="I686" s="44"/>
      <c r="J686" s="44"/>
      <c r="K686" s="44"/>
      <c r="L686" s="44">
        <f t="shared" si="12"/>
        <v>0</v>
      </c>
    </row>
    <row r="687" spans="9:12">
      <c r="I687" s="44"/>
      <c r="J687" s="44"/>
      <c r="K687" s="44"/>
      <c r="L687" s="44">
        <f t="shared" si="12"/>
        <v>0</v>
      </c>
    </row>
    <row r="688" spans="9:12">
      <c r="I688" s="44"/>
      <c r="J688" s="44"/>
      <c r="K688" s="44"/>
      <c r="L688" s="44">
        <f t="shared" si="12"/>
        <v>0</v>
      </c>
    </row>
    <row r="689" spans="9:12">
      <c r="I689" s="44"/>
      <c r="J689" s="44"/>
      <c r="K689" s="44"/>
      <c r="L689" s="44">
        <f t="shared" si="12"/>
        <v>0</v>
      </c>
    </row>
    <row r="690" spans="9:12">
      <c r="I690" s="44"/>
      <c r="J690" s="44"/>
      <c r="K690" s="44"/>
      <c r="L690" s="44">
        <f t="shared" si="12"/>
        <v>0</v>
      </c>
    </row>
    <row r="691" spans="9:12">
      <c r="I691" s="44"/>
      <c r="J691" s="44"/>
      <c r="K691" s="44"/>
      <c r="L691" s="44">
        <f t="shared" ref="L691:L754" si="13">SUM(I691:K691)</f>
        <v>0</v>
      </c>
    </row>
    <row r="692" spans="9:12">
      <c r="I692" s="44"/>
      <c r="J692" s="44"/>
      <c r="K692" s="44"/>
      <c r="L692" s="44">
        <f t="shared" si="13"/>
        <v>0</v>
      </c>
    </row>
    <row r="693" spans="9:12">
      <c r="I693" s="44"/>
      <c r="J693" s="44"/>
      <c r="K693" s="44"/>
      <c r="L693" s="44">
        <f t="shared" si="13"/>
        <v>0</v>
      </c>
    </row>
    <row r="694" spans="9:12">
      <c r="I694" s="44"/>
      <c r="J694" s="44"/>
      <c r="K694" s="44"/>
      <c r="L694" s="44">
        <f t="shared" si="13"/>
        <v>0</v>
      </c>
    </row>
    <row r="695" spans="9:12">
      <c r="I695" s="44"/>
      <c r="J695" s="44"/>
      <c r="K695" s="44"/>
      <c r="L695" s="44">
        <f t="shared" si="13"/>
        <v>0</v>
      </c>
    </row>
    <row r="696" spans="9:12">
      <c r="I696" s="44"/>
      <c r="J696" s="44"/>
      <c r="K696" s="44"/>
      <c r="L696" s="44">
        <f t="shared" si="13"/>
        <v>0</v>
      </c>
    </row>
    <row r="697" spans="9:12">
      <c r="I697" s="44"/>
      <c r="J697" s="44"/>
      <c r="K697" s="44"/>
      <c r="L697" s="44">
        <f t="shared" si="13"/>
        <v>0</v>
      </c>
    </row>
    <row r="698" spans="9:12">
      <c r="I698" s="44"/>
      <c r="J698" s="44"/>
      <c r="K698" s="44"/>
      <c r="L698" s="44">
        <f t="shared" si="13"/>
        <v>0</v>
      </c>
    </row>
    <row r="699" spans="9:12">
      <c r="I699" s="44"/>
      <c r="J699" s="44"/>
      <c r="K699" s="44"/>
      <c r="L699" s="44">
        <f t="shared" si="13"/>
        <v>0</v>
      </c>
    </row>
    <row r="700" spans="9:12">
      <c r="I700" s="44"/>
      <c r="J700" s="44"/>
      <c r="K700" s="44"/>
      <c r="L700" s="44">
        <f t="shared" si="13"/>
        <v>0</v>
      </c>
    </row>
    <row r="701" spans="9:12">
      <c r="I701" s="44"/>
      <c r="J701" s="44"/>
      <c r="K701" s="44"/>
      <c r="L701" s="44">
        <f t="shared" si="13"/>
        <v>0</v>
      </c>
    </row>
    <row r="702" spans="9:12">
      <c r="I702" s="44"/>
      <c r="J702" s="44"/>
      <c r="K702" s="44"/>
      <c r="L702" s="44">
        <f t="shared" si="13"/>
        <v>0</v>
      </c>
    </row>
    <row r="703" spans="9:12">
      <c r="I703" s="44"/>
      <c r="J703" s="44"/>
      <c r="K703" s="44"/>
      <c r="L703" s="44">
        <f t="shared" si="13"/>
        <v>0</v>
      </c>
    </row>
    <row r="704" spans="9:12">
      <c r="I704" s="44"/>
      <c r="J704" s="44"/>
      <c r="K704" s="44"/>
      <c r="L704" s="44">
        <f t="shared" si="13"/>
        <v>0</v>
      </c>
    </row>
    <row r="705" spans="9:12">
      <c r="I705" s="44"/>
      <c r="J705" s="44"/>
      <c r="K705" s="44"/>
      <c r="L705" s="44">
        <f t="shared" si="13"/>
        <v>0</v>
      </c>
    </row>
    <row r="706" spans="9:12">
      <c r="I706" s="44"/>
      <c r="J706" s="44"/>
      <c r="K706" s="44"/>
      <c r="L706" s="44">
        <f t="shared" si="13"/>
        <v>0</v>
      </c>
    </row>
    <row r="707" spans="9:12">
      <c r="I707" s="44"/>
      <c r="J707" s="44"/>
      <c r="K707" s="44"/>
      <c r="L707" s="44">
        <f t="shared" si="13"/>
        <v>0</v>
      </c>
    </row>
    <row r="708" spans="9:12">
      <c r="I708" s="44"/>
      <c r="J708" s="44"/>
      <c r="K708" s="44"/>
      <c r="L708" s="44">
        <f t="shared" si="13"/>
        <v>0</v>
      </c>
    </row>
    <row r="709" spans="9:12">
      <c r="I709" s="44"/>
      <c r="J709" s="44"/>
      <c r="K709" s="44"/>
      <c r="L709" s="44">
        <f t="shared" si="13"/>
        <v>0</v>
      </c>
    </row>
    <row r="710" spans="9:12">
      <c r="I710" s="44"/>
      <c r="J710" s="44"/>
      <c r="K710" s="44"/>
      <c r="L710" s="44">
        <f t="shared" si="13"/>
        <v>0</v>
      </c>
    </row>
    <row r="711" spans="9:12">
      <c r="I711" s="44"/>
      <c r="J711" s="44"/>
      <c r="K711" s="44"/>
      <c r="L711" s="44">
        <f t="shared" si="13"/>
        <v>0</v>
      </c>
    </row>
    <row r="712" spans="9:12">
      <c r="I712" s="44"/>
      <c r="J712" s="44"/>
      <c r="K712" s="44"/>
      <c r="L712" s="44">
        <f t="shared" si="13"/>
        <v>0</v>
      </c>
    </row>
    <row r="713" spans="9:12">
      <c r="I713" s="44"/>
      <c r="J713" s="44"/>
      <c r="K713" s="44"/>
      <c r="L713" s="44">
        <f t="shared" si="13"/>
        <v>0</v>
      </c>
    </row>
    <row r="714" spans="9:12">
      <c r="I714" s="44"/>
      <c r="J714" s="44"/>
      <c r="K714" s="44"/>
      <c r="L714" s="44">
        <f t="shared" si="13"/>
        <v>0</v>
      </c>
    </row>
    <row r="715" spans="9:12">
      <c r="I715" s="44"/>
      <c r="J715" s="44"/>
      <c r="K715" s="44"/>
      <c r="L715" s="44">
        <f t="shared" si="13"/>
        <v>0</v>
      </c>
    </row>
    <row r="716" spans="9:12">
      <c r="I716" s="44"/>
      <c r="J716" s="44"/>
      <c r="K716" s="44"/>
      <c r="L716" s="44">
        <f t="shared" si="13"/>
        <v>0</v>
      </c>
    </row>
    <row r="717" spans="9:12">
      <c r="I717" s="44"/>
      <c r="J717" s="44"/>
      <c r="K717" s="44"/>
      <c r="L717" s="44">
        <f t="shared" si="13"/>
        <v>0</v>
      </c>
    </row>
    <row r="718" spans="9:12">
      <c r="I718" s="44"/>
      <c r="J718" s="44"/>
      <c r="K718" s="44"/>
      <c r="L718" s="44">
        <f t="shared" si="13"/>
        <v>0</v>
      </c>
    </row>
    <row r="719" spans="9:12">
      <c r="I719" s="44"/>
      <c r="J719" s="44"/>
      <c r="K719" s="44"/>
      <c r="L719" s="44">
        <f t="shared" si="13"/>
        <v>0</v>
      </c>
    </row>
    <row r="720" spans="9:12">
      <c r="I720" s="44"/>
      <c r="J720" s="44"/>
      <c r="K720" s="44"/>
      <c r="L720" s="44">
        <f t="shared" si="13"/>
        <v>0</v>
      </c>
    </row>
    <row r="721" spans="9:12">
      <c r="I721" s="44"/>
      <c r="J721" s="44"/>
      <c r="K721" s="44"/>
      <c r="L721" s="44">
        <f t="shared" si="13"/>
        <v>0</v>
      </c>
    </row>
    <row r="722" spans="9:12">
      <c r="I722" s="44"/>
      <c r="J722" s="44"/>
      <c r="K722" s="44"/>
      <c r="L722" s="44">
        <f t="shared" si="13"/>
        <v>0</v>
      </c>
    </row>
    <row r="723" spans="9:12">
      <c r="I723" s="44"/>
      <c r="J723" s="44"/>
      <c r="K723" s="44"/>
      <c r="L723" s="44">
        <f t="shared" si="13"/>
        <v>0</v>
      </c>
    </row>
    <row r="724" spans="9:12">
      <c r="I724" s="44"/>
      <c r="J724" s="44"/>
      <c r="K724" s="44"/>
      <c r="L724" s="44">
        <f t="shared" si="13"/>
        <v>0</v>
      </c>
    </row>
    <row r="725" spans="9:12">
      <c r="I725" s="44"/>
      <c r="J725" s="44"/>
      <c r="K725" s="44"/>
      <c r="L725" s="44">
        <f t="shared" si="13"/>
        <v>0</v>
      </c>
    </row>
    <row r="726" spans="9:12">
      <c r="I726" s="44"/>
      <c r="J726" s="44"/>
      <c r="K726" s="44"/>
      <c r="L726" s="44">
        <f t="shared" si="13"/>
        <v>0</v>
      </c>
    </row>
    <row r="727" spans="9:12">
      <c r="I727" s="44"/>
      <c r="J727" s="44"/>
      <c r="K727" s="44"/>
      <c r="L727" s="44">
        <f t="shared" si="13"/>
        <v>0</v>
      </c>
    </row>
    <row r="728" spans="9:12">
      <c r="I728" s="44"/>
      <c r="J728" s="44"/>
      <c r="K728" s="44"/>
      <c r="L728" s="44">
        <f t="shared" si="13"/>
        <v>0</v>
      </c>
    </row>
    <row r="729" spans="9:12">
      <c r="I729" s="44"/>
      <c r="J729" s="44"/>
      <c r="K729" s="44"/>
      <c r="L729" s="44">
        <f t="shared" si="13"/>
        <v>0</v>
      </c>
    </row>
    <row r="730" spans="9:12">
      <c r="I730" s="44"/>
      <c r="J730" s="44"/>
      <c r="K730" s="44"/>
      <c r="L730" s="44">
        <f t="shared" si="13"/>
        <v>0</v>
      </c>
    </row>
    <row r="731" spans="9:12">
      <c r="I731" s="44"/>
      <c r="J731" s="44"/>
      <c r="K731" s="44"/>
      <c r="L731" s="44">
        <f t="shared" si="13"/>
        <v>0</v>
      </c>
    </row>
    <row r="732" spans="9:12">
      <c r="I732" s="44"/>
      <c r="J732" s="44"/>
      <c r="K732" s="44"/>
      <c r="L732" s="44">
        <f t="shared" si="13"/>
        <v>0</v>
      </c>
    </row>
    <row r="733" spans="9:12">
      <c r="I733" s="44"/>
      <c r="J733" s="44"/>
      <c r="K733" s="44"/>
      <c r="L733" s="44">
        <f t="shared" si="13"/>
        <v>0</v>
      </c>
    </row>
    <row r="734" spans="9:12">
      <c r="I734" s="44"/>
      <c r="J734" s="44"/>
      <c r="K734" s="44"/>
      <c r="L734" s="44">
        <f t="shared" si="13"/>
        <v>0</v>
      </c>
    </row>
    <row r="735" spans="9:12">
      <c r="I735" s="44"/>
      <c r="J735" s="44"/>
      <c r="K735" s="44"/>
      <c r="L735" s="44">
        <f t="shared" si="13"/>
        <v>0</v>
      </c>
    </row>
    <row r="736" spans="9:12">
      <c r="I736" s="44"/>
      <c r="J736" s="44"/>
      <c r="K736" s="44"/>
      <c r="L736" s="44">
        <f t="shared" si="13"/>
        <v>0</v>
      </c>
    </row>
    <row r="737" spans="9:12">
      <c r="I737" s="44"/>
      <c r="J737" s="44"/>
      <c r="K737" s="44"/>
      <c r="L737" s="44">
        <f t="shared" si="13"/>
        <v>0</v>
      </c>
    </row>
    <row r="738" spans="9:12">
      <c r="I738" s="44"/>
      <c r="J738" s="44"/>
      <c r="K738" s="44"/>
      <c r="L738" s="44">
        <f t="shared" si="13"/>
        <v>0</v>
      </c>
    </row>
    <row r="739" spans="9:12">
      <c r="I739" s="44"/>
      <c r="J739" s="44"/>
      <c r="K739" s="44"/>
      <c r="L739" s="44">
        <f t="shared" si="13"/>
        <v>0</v>
      </c>
    </row>
    <row r="740" spans="9:12">
      <c r="I740" s="44"/>
      <c r="J740" s="44"/>
      <c r="K740" s="44"/>
      <c r="L740" s="44">
        <f t="shared" si="13"/>
        <v>0</v>
      </c>
    </row>
    <row r="741" spans="9:12">
      <c r="I741" s="44"/>
      <c r="J741" s="44"/>
      <c r="K741" s="44"/>
      <c r="L741" s="44">
        <f t="shared" si="13"/>
        <v>0</v>
      </c>
    </row>
    <row r="742" spans="9:12">
      <c r="I742" s="44"/>
      <c r="J742" s="44"/>
      <c r="K742" s="44"/>
      <c r="L742" s="44">
        <f t="shared" si="13"/>
        <v>0</v>
      </c>
    </row>
    <row r="743" spans="9:12">
      <c r="I743" s="44"/>
      <c r="J743" s="44"/>
      <c r="K743" s="44"/>
      <c r="L743" s="44">
        <f t="shared" si="13"/>
        <v>0</v>
      </c>
    </row>
    <row r="744" spans="9:12">
      <c r="I744" s="44"/>
      <c r="J744" s="44"/>
      <c r="K744" s="44"/>
      <c r="L744" s="44">
        <f t="shared" si="13"/>
        <v>0</v>
      </c>
    </row>
    <row r="745" spans="9:12">
      <c r="I745" s="44"/>
      <c r="J745" s="44"/>
      <c r="K745" s="44"/>
      <c r="L745" s="44">
        <f t="shared" si="13"/>
        <v>0</v>
      </c>
    </row>
    <row r="746" spans="9:12">
      <c r="I746" s="44"/>
      <c r="J746" s="44"/>
      <c r="K746" s="44"/>
      <c r="L746" s="44">
        <f t="shared" si="13"/>
        <v>0</v>
      </c>
    </row>
    <row r="747" spans="9:12">
      <c r="I747" s="44"/>
      <c r="J747" s="44"/>
      <c r="K747" s="44"/>
      <c r="L747" s="44">
        <f t="shared" si="13"/>
        <v>0</v>
      </c>
    </row>
    <row r="748" spans="9:12">
      <c r="I748" s="44"/>
      <c r="J748" s="44"/>
      <c r="K748" s="44"/>
      <c r="L748" s="44">
        <f t="shared" si="13"/>
        <v>0</v>
      </c>
    </row>
    <row r="749" spans="9:12">
      <c r="I749" s="44"/>
      <c r="J749" s="44"/>
      <c r="K749" s="44"/>
      <c r="L749" s="44">
        <f t="shared" si="13"/>
        <v>0</v>
      </c>
    </row>
    <row r="750" spans="9:12">
      <c r="I750" s="44"/>
      <c r="J750" s="44"/>
      <c r="K750" s="44"/>
      <c r="L750" s="44">
        <f t="shared" si="13"/>
        <v>0</v>
      </c>
    </row>
    <row r="751" spans="9:12">
      <c r="I751" s="44"/>
      <c r="J751" s="44"/>
      <c r="K751" s="44"/>
      <c r="L751" s="44">
        <f t="shared" si="13"/>
        <v>0</v>
      </c>
    </row>
    <row r="752" spans="9:12">
      <c r="I752" s="44"/>
      <c r="J752" s="44"/>
      <c r="K752" s="44"/>
      <c r="L752" s="44">
        <f t="shared" si="13"/>
        <v>0</v>
      </c>
    </row>
    <row r="753" spans="9:12">
      <c r="I753" s="44"/>
      <c r="J753" s="44"/>
      <c r="K753" s="44"/>
      <c r="L753" s="44">
        <f t="shared" si="13"/>
        <v>0</v>
      </c>
    </row>
    <row r="754" spans="9:12">
      <c r="I754" s="44"/>
      <c r="J754" s="44"/>
      <c r="K754" s="44"/>
      <c r="L754" s="44">
        <f t="shared" si="13"/>
        <v>0</v>
      </c>
    </row>
    <row r="755" spans="9:12">
      <c r="I755" s="44"/>
      <c r="J755" s="44"/>
      <c r="K755" s="44"/>
      <c r="L755" s="44">
        <f t="shared" ref="L755:L818" si="14">SUM(I755:K755)</f>
        <v>0</v>
      </c>
    </row>
    <row r="756" spans="9:12">
      <c r="I756" s="44"/>
      <c r="J756" s="44"/>
      <c r="K756" s="44"/>
      <c r="L756" s="44">
        <f t="shared" si="14"/>
        <v>0</v>
      </c>
    </row>
    <row r="757" spans="9:12">
      <c r="I757" s="44"/>
      <c r="J757" s="44"/>
      <c r="K757" s="44"/>
      <c r="L757" s="44">
        <f t="shared" si="14"/>
        <v>0</v>
      </c>
    </row>
    <row r="758" spans="9:12">
      <c r="I758" s="44"/>
      <c r="J758" s="44"/>
      <c r="K758" s="44"/>
      <c r="L758" s="44">
        <f t="shared" si="14"/>
        <v>0</v>
      </c>
    </row>
    <row r="759" spans="9:12">
      <c r="I759" s="44"/>
      <c r="J759" s="44"/>
      <c r="K759" s="44"/>
      <c r="L759" s="44">
        <f t="shared" si="14"/>
        <v>0</v>
      </c>
    </row>
    <row r="760" spans="9:12">
      <c r="I760" s="44"/>
      <c r="J760" s="44"/>
      <c r="K760" s="44"/>
      <c r="L760" s="44">
        <f t="shared" si="14"/>
        <v>0</v>
      </c>
    </row>
    <row r="761" spans="9:12">
      <c r="I761" s="44"/>
      <c r="J761" s="44"/>
      <c r="K761" s="44"/>
      <c r="L761" s="44">
        <f t="shared" si="14"/>
        <v>0</v>
      </c>
    </row>
    <row r="762" spans="9:12">
      <c r="I762" s="44"/>
      <c r="J762" s="44"/>
      <c r="K762" s="44"/>
      <c r="L762" s="44">
        <f t="shared" si="14"/>
        <v>0</v>
      </c>
    </row>
    <row r="763" spans="9:12">
      <c r="I763" s="44"/>
      <c r="J763" s="44"/>
      <c r="K763" s="44"/>
      <c r="L763" s="44">
        <f t="shared" si="14"/>
        <v>0</v>
      </c>
    </row>
    <row r="764" spans="9:12">
      <c r="I764" s="44"/>
      <c r="J764" s="44"/>
      <c r="K764" s="44"/>
      <c r="L764" s="44">
        <f t="shared" si="14"/>
        <v>0</v>
      </c>
    </row>
    <row r="765" spans="9:12">
      <c r="I765" s="44"/>
      <c r="J765" s="44"/>
      <c r="K765" s="44"/>
      <c r="L765" s="44">
        <f t="shared" si="14"/>
        <v>0</v>
      </c>
    </row>
    <row r="766" spans="9:12">
      <c r="I766" s="44"/>
      <c r="J766" s="44"/>
      <c r="K766" s="44"/>
      <c r="L766" s="44">
        <f t="shared" si="14"/>
        <v>0</v>
      </c>
    </row>
    <row r="767" spans="9:12">
      <c r="I767" s="44"/>
      <c r="J767" s="44"/>
      <c r="K767" s="44"/>
      <c r="L767" s="44">
        <f t="shared" si="14"/>
        <v>0</v>
      </c>
    </row>
    <row r="768" spans="9:12">
      <c r="I768" s="44"/>
      <c r="J768" s="44"/>
      <c r="K768" s="44"/>
      <c r="L768" s="44">
        <f t="shared" si="14"/>
        <v>0</v>
      </c>
    </row>
    <row r="769" spans="9:12">
      <c r="I769" s="44"/>
      <c r="J769" s="44"/>
      <c r="K769" s="44"/>
      <c r="L769" s="44">
        <f t="shared" si="14"/>
        <v>0</v>
      </c>
    </row>
    <row r="770" spans="9:12">
      <c r="I770" s="44"/>
      <c r="J770" s="44"/>
      <c r="K770" s="44"/>
      <c r="L770" s="44">
        <f t="shared" si="14"/>
        <v>0</v>
      </c>
    </row>
    <row r="771" spans="9:12">
      <c r="I771" s="44"/>
      <c r="J771" s="44"/>
      <c r="K771" s="44"/>
      <c r="L771" s="44">
        <f t="shared" si="14"/>
        <v>0</v>
      </c>
    </row>
    <row r="772" spans="9:12">
      <c r="I772" s="44"/>
      <c r="J772" s="44"/>
      <c r="K772" s="44"/>
      <c r="L772" s="44">
        <f t="shared" si="14"/>
        <v>0</v>
      </c>
    </row>
    <row r="773" spans="9:12">
      <c r="I773" s="44"/>
      <c r="J773" s="44"/>
      <c r="K773" s="44"/>
      <c r="L773" s="44">
        <f t="shared" si="14"/>
        <v>0</v>
      </c>
    </row>
    <row r="774" spans="9:12">
      <c r="I774" s="44"/>
      <c r="J774" s="44"/>
      <c r="K774" s="44"/>
      <c r="L774" s="44">
        <f t="shared" si="14"/>
        <v>0</v>
      </c>
    </row>
    <row r="775" spans="9:12">
      <c r="I775" s="44"/>
      <c r="J775" s="44"/>
      <c r="K775" s="44"/>
      <c r="L775" s="44">
        <f t="shared" si="14"/>
        <v>0</v>
      </c>
    </row>
    <row r="776" spans="9:12">
      <c r="I776" s="44"/>
      <c r="J776" s="44"/>
      <c r="K776" s="44"/>
      <c r="L776" s="44">
        <f t="shared" si="14"/>
        <v>0</v>
      </c>
    </row>
    <row r="777" spans="9:12">
      <c r="I777" s="44"/>
      <c r="J777" s="44"/>
      <c r="K777" s="44"/>
      <c r="L777" s="44">
        <f t="shared" si="14"/>
        <v>0</v>
      </c>
    </row>
    <row r="778" spans="9:12">
      <c r="I778" s="44"/>
      <c r="J778" s="44"/>
      <c r="K778" s="44"/>
      <c r="L778" s="44">
        <f t="shared" si="14"/>
        <v>0</v>
      </c>
    </row>
    <row r="779" spans="9:12">
      <c r="I779" s="44"/>
      <c r="J779" s="44"/>
      <c r="K779" s="44"/>
      <c r="L779" s="44">
        <f t="shared" si="14"/>
        <v>0</v>
      </c>
    </row>
    <row r="780" spans="9:12">
      <c r="I780" s="44"/>
      <c r="J780" s="44"/>
      <c r="K780" s="44"/>
      <c r="L780" s="44">
        <f t="shared" si="14"/>
        <v>0</v>
      </c>
    </row>
    <row r="781" spans="9:12">
      <c r="I781" s="44"/>
      <c r="J781" s="44"/>
      <c r="K781" s="44"/>
      <c r="L781" s="44">
        <f t="shared" si="14"/>
        <v>0</v>
      </c>
    </row>
    <row r="782" spans="9:12">
      <c r="I782" s="44"/>
      <c r="J782" s="44"/>
      <c r="K782" s="44"/>
      <c r="L782" s="44">
        <f t="shared" si="14"/>
        <v>0</v>
      </c>
    </row>
    <row r="783" spans="9:12">
      <c r="I783" s="44"/>
      <c r="J783" s="44"/>
      <c r="K783" s="44"/>
      <c r="L783" s="44">
        <f t="shared" si="14"/>
        <v>0</v>
      </c>
    </row>
    <row r="784" spans="9:12">
      <c r="I784" s="44"/>
      <c r="J784" s="44"/>
      <c r="K784" s="44"/>
      <c r="L784" s="44">
        <f t="shared" si="14"/>
        <v>0</v>
      </c>
    </row>
    <row r="785" spans="9:12">
      <c r="I785" s="44"/>
      <c r="J785" s="44"/>
      <c r="K785" s="44"/>
      <c r="L785" s="44">
        <f t="shared" si="14"/>
        <v>0</v>
      </c>
    </row>
    <row r="786" spans="9:12">
      <c r="I786" s="44"/>
      <c r="J786" s="44"/>
      <c r="K786" s="44"/>
      <c r="L786" s="44">
        <f t="shared" si="14"/>
        <v>0</v>
      </c>
    </row>
    <row r="787" spans="9:12">
      <c r="I787" s="44"/>
      <c r="J787" s="44"/>
      <c r="K787" s="44"/>
      <c r="L787" s="44">
        <f t="shared" si="14"/>
        <v>0</v>
      </c>
    </row>
    <row r="788" spans="9:12">
      <c r="I788" s="44"/>
      <c r="J788" s="44"/>
      <c r="K788" s="44"/>
      <c r="L788" s="44">
        <f t="shared" si="14"/>
        <v>0</v>
      </c>
    </row>
    <row r="789" spans="9:12">
      <c r="I789" s="44"/>
      <c r="J789" s="44"/>
      <c r="K789" s="44"/>
      <c r="L789" s="44">
        <f t="shared" si="14"/>
        <v>0</v>
      </c>
    </row>
    <row r="790" spans="9:12">
      <c r="I790" s="44"/>
      <c r="J790" s="44"/>
      <c r="K790" s="44"/>
      <c r="L790" s="44">
        <f t="shared" si="14"/>
        <v>0</v>
      </c>
    </row>
    <row r="791" spans="9:12">
      <c r="I791" s="44"/>
      <c r="J791" s="44"/>
      <c r="K791" s="44"/>
      <c r="L791" s="44">
        <f t="shared" si="14"/>
        <v>0</v>
      </c>
    </row>
    <row r="792" spans="9:12">
      <c r="I792" s="44"/>
      <c r="J792" s="44"/>
      <c r="K792" s="44"/>
      <c r="L792" s="44">
        <f t="shared" si="14"/>
        <v>0</v>
      </c>
    </row>
    <row r="793" spans="9:12">
      <c r="I793" s="44"/>
      <c r="J793" s="44"/>
      <c r="K793" s="44"/>
      <c r="L793" s="44">
        <f t="shared" si="14"/>
        <v>0</v>
      </c>
    </row>
    <row r="794" spans="9:12">
      <c r="I794" s="44"/>
      <c r="J794" s="44"/>
      <c r="K794" s="44"/>
      <c r="L794" s="44">
        <f t="shared" si="14"/>
        <v>0</v>
      </c>
    </row>
    <row r="795" spans="9:12">
      <c r="I795" s="44"/>
      <c r="J795" s="44"/>
      <c r="K795" s="44"/>
      <c r="L795" s="44">
        <f t="shared" si="14"/>
        <v>0</v>
      </c>
    </row>
    <row r="796" spans="9:12">
      <c r="I796" s="44"/>
      <c r="J796" s="44"/>
      <c r="K796" s="44"/>
      <c r="L796" s="44">
        <f t="shared" si="14"/>
        <v>0</v>
      </c>
    </row>
    <row r="797" spans="9:12">
      <c r="I797" s="44"/>
      <c r="J797" s="44"/>
      <c r="K797" s="44"/>
      <c r="L797" s="44">
        <f t="shared" si="14"/>
        <v>0</v>
      </c>
    </row>
    <row r="798" spans="9:12">
      <c r="I798" s="44"/>
      <c r="J798" s="44"/>
      <c r="K798" s="44"/>
      <c r="L798" s="44">
        <f t="shared" si="14"/>
        <v>0</v>
      </c>
    </row>
    <row r="799" spans="9:12">
      <c r="I799" s="44"/>
      <c r="J799" s="44"/>
      <c r="K799" s="44"/>
      <c r="L799" s="44">
        <f t="shared" si="14"/>
        <v>0</v>
      </c>
    </row>
    <row r="800" spans="9:12">
      <c r="I800" s="44"/>
      <c r="J800" s="44"/>
      <c r="K800" s="44"/>
      <c r="L800" s="44">
        <f t="shared" si="14"/>
        <v>0</v>
      </c>
    </row>
    <row r="801" spans="9:12">
      <c r="I801" s="44"/>
      <c r="J801" s="44"/>
      <c r="K801" s="44"/>
      <c r="L801" s="44">
        <f t="shared" si="14"/>
        <v>0</v>
      </c>
    </row>
    <row r="802" spans="9:12">
      <c r="I802" s="44"/>
      <c r="J802" s="44"/>
      <c r="K802" s="44"/>
      <c r="L802" s="44">
        <f t="shared" si="14"/>
        <v>0</v>
      </c>
    </row>
    <row r="803" spans="9:12">
      <c r="I803" s="44"/>
      <c r="J803" s="44"/>
      <c r="K803" s="44"/>
      <c r="L803" s="44">
        <f t="shared" si="14"/>
        <v>0</v>
      </c>
    </row>
    <row r="804" spans="9:12">
      <c r="I804" s="44"/>
      <c r="J804" s="44"/>
      <c r="K804" s="44"/>
      <c r="L804" s="44">
        <f t="shared" si="14"/>
        <v>0</v>
      </c>
    </row>
    <row r="805" spans="9:12">
      <c r="I805" s="44"/>
      <c r="J805" s="44"/>
      <c r="K805" s="44"/>
      <c r="L805" s="44">
        <f t="shared" si="14"/>
        <v>0</v>
      </c>
    </row>
    <row r="806" spans="9:12">
      <c r="I806" s="44"/>
      <c r="J806" s="44"/>
      <c r="K806" s="44"/>
      <c r="L806" s="44">
        <f t="shared" si="14"/>
        <v>0</v>
      </c>
    </row>
    <row r="807" spans="9:12">
      <c r="I807" s="44"/>
      <c r="J807" s="44"/>
      <c r="K807" s="44"/>
      <c r="L807" s="44">
        <f t="shared" si="14"/>
        <v>0</v>
      </c>
    </row>
    <row r="808" spans="9:12">
      <c r="I808" s="44"/>
      <c r="J808" s="44"/>
      <c r="K808" s="44"/>
      <c r="L808" s="44">
        <f t="shared" si="14"/>
        <v>0</v>
      </c>
    </row>
    <row r="809" spans="9:12">
      <c r="I809" s="44"/>
      <c r="J809" s="44"/>
      <c r="K809" s="44"/>
      <c r="L809" s="44">
        <f t="shared" si="14"/>
        <v>0</v>
      </c>
    </row>
    <row r="810" spans="9:12">
      <c r="I810" s="44"/>
      <c r="J810" s="44"/>
      <c r="K810" s="44"/>
      <c r="L810" s="44">
        <f t="shared" si="14"/>
        <v>0</v>
      </c>
    </row>
    <row r="811" spans="9:12">
      <c r="I811" s="44"/>
      <c r="J811" s="44"/>
      <c r="K811" s="44"/>
      <c r="L811" s="44">
        <f t="shared" si="14"/>
        <v>0</v>
      </c>
    </row>
    <row r="812" spans="9:12">
      <c r="I812" s="44"/>
      <c r="J812" s="44"/>
      <c r="K812" s="44"/>
      <c r="L812" s="44">
        <f t="shared" si="14"/>
        <v>0</v>
      </c>
    </row>
    <row r="813" spans="9:12">
      <c r="I813" s="44"/>
      <c r="J813" s="44"/>
      <c r="K813" s="44"/>
      <c r="L813" s="44">
        <f t="shared" si="14"/>
        <v>0</v>
      </c>
    </row>
    <row r="814" spans="9:12">
      <c r="I814" s="44"/>
      <c r="J814" s="44"/>
      <c r="K814" s="44"/>
      <c r="L814" s="44">
        <f t="shared" si="14"/>
        <v>0</v>
      </c>
    </row>
    <row r="815" spans="9:12">
      <c r="I815" s="44"/>
      <c r="J815" s="44"/>
      <c r="K815" s="44"/>
      <c r="L815" s="44">
        <f t="shared" si="14"/>
        <v>0</v>
      </c>
    </row>
    <row r="816" spans="9:12">
      <c r="I816" s="44"/>
      <c r="J816" s="44"/>
      <c r="K816" s="44"/>
      <c r="L816" s="44">
        <f t="shared" si="14"/>
        <v>0</v>
      </c>
    </row>
    <row r="817" spans="9:12">
      <c r="I817" s="44"/>
      <c r="J817" s="44"/>
      <c r="K817" s="44"/>
      <c r="L817" s="44">
        <f t="shared" si="14"/>
        <v>0</v>
      </c>
    </row>
    <row r="818" spans="9:12">
      <c r="I818" s="44"/>
      <c r="J818" s="44"/>
      <c r="K818" s="44"/>
      <c r="L818" s="44">
        <f t="shared" si="14"/>
        <v>0</v>
      </c>
    </row>
    <row r="819" spans="9:12">
      <c r="I819" s="44"/>
      <c r="J819" s="44"/>
      <c r="K819" s="44"/>
      <c r="L819" s="44">
        <f t="shared" ref="L819:L882" si="15">SUM(I819:K819)</f>
        <v>0</v>
      </c>
    </row>
    <row r="820" spans="9:12">
      <c r="I820" s="44"/>
      <c r="J820" s="44"/>
      <c r="K820" s="44"/>
      <c r="L820" s="44">
        <f t="shared" si="15"/>
        <v>0</v>
      </c>
    </row>
    <row r="821" spans="9:12">
      <c r="I821" s="44"/>
      <c r="J821" s="44"/>
      <c r="K821" s="44"/>
      <c r="L821" s="44">
        <f t="shared" si="15"/>
        <v>0</v>
      </c>
    </row>
    <row r="822" spans="9:12">
      <c r="I822" s="44"/>
      <c r="J822" s="44"/>
      <c r="K822" s="44"/>
      <c r="L822" s="44">
        <f t="shared" si="15"/>
        <v>0</v>
      </c>
    </row>
    <row r="823" spans="9:12">
      <c r="I823" s="44"/>
      <c r="J823" s="44"/>
      <c r="K823" s="44"/>
      <c r="L823" s="44">
        <f t="shared" si="15"/>
        <v>0</v>
      </c>
    </row>
    <row r="824" spans="9:12">
      <c r="I824" s="44"/>
      <c r="J824" s="44"/>
      <c r="K824" s="44"/>
      <c r="L824" s="44">
        <f t="shared" si="15"/>
        <v>0</v>
      </c>
    </row>
    <row r="825" spans="9:12">
      <c r="I825" s="44"/>
      <c r="J825" s="44"/>
      <c r="K825" s="44"/>
      <c r="L825" s="44">
        <f t="shared" si="15"/>
        <v>0</v>
      </c>
    </row>
    <row r="826" spans="9:12">
      <c r="I826" s="44"/>
      <c r="J826" s="44"/>
      <c r="K826" s="44"/>
      <c r="L826" s="44">
        <f t="shared" si="15"/>
        <v>0</v>
      </c>
    </row>
    <row r="827" spans="9:12">
      <c r="I827" s="44"/>
      <c r="J827" s="44"/>
      <c r="K827" s="44"/>
      <c r="L827" s="44">
        <f t="shared" si="15"/>
        <v>0</v>
      </c>
    </row>
    <row r="828" spans="9:12">
      <c r="I828" s="44"/>
      <c r="J828" s="44"/>
      <c r="K828" s="44"/>
      <c r="L828" s="44">
        <f t="shared" si="15"/>
        <v>0</v>
      </c>
    </row>
    <row r="829" spans="9:12">
      <c r="I829" s="44"/>
      <c r="J829" s="44"/>
      <c r="K829" s="44"/>
      <c r="L829" s="44">
        <f t="shared" si="15"/>
        <v>0</v>
      </c>
    </row>
    <row r="830" spans="9:12">
      <c r="I830" s="44"/>
      <c r="J830" s="44"/>
      <c r="K830" s="44"/>
      <c r="L830" s="44">
        <f t="shared" si="15"/>
        <v>0</v>
      </c>
    </row>
    <row r="831" spans="9:12">
      <c r="I831" s="44"/>
      <c r="J831" s="44"/>
      <c r="K831" s="44"/>
      <c r="L831" s="44">
        <f t="shared" si="15"/>
        <v>0</v>
      </c>
    </row>
    <row r="832" spans="9:12">
      <c r="I832" s="44"/>
      <c r="J832" s="44"/>
      <c r="K832" s="44"/>
      <c r="L832" s="44">
        <f t="shared" si="15"/>
        <v>0</v>
      </c>
    </row>
    <row r="833" spans="9:12">
      <c r="I833" s="44"/>
      <c r="J833" s="44"/>
      <c r="K833" s="44"/>
      <c r="L833" s="44">
        <f t="shared" si="15"/>
        <v>0</v>
      </c>
    </row>
    <row r="834" spans="9:12">
      <c r="I834" s="44"/>
      <c r="J834" s="44"/>
      <c r="K834" s="44"/>
      <c r="L834" s="44">
        <f t="shared" si="15"/>
        <v>0</v>
      </c>
    </row>
    <row r="835" spans="9:12">
      <c r="I835" s="44"/>
      <c r="J835" s="44"/>
      <c r="K835" s="44"/>
      <c r="L835" s="44">
        <f t="shared" si="15"/>
        <v>0</v>
      </c>
    </row>
    <row r="836" spans="9:12">
      <c r="I836" s="44"/>
      <c r="J836" s="44"/>
      <c r="K836" s="44"/>
      <c r="L836" s="44">
        <f t="shared" si="15"/>
        <v>0</v>
      </c>
    </row>
    <row r="837" spans="9:12">
      <c r="I837" s="44"/>
      <c r="J837" s="44"/>
      <c r="K837" s="44"/>
      <c r="L837" s="44">
        <f t="shared" si="15"/>
        <v>0</v>
      </c>
    </row>
    <row r="838" spans="9:12">
      <c r="I838" s="44"/>
      <c r="J838" s="44"/>
      <c r="K838" s="44"/>
      <c r="L838" s="44">
        <f t="shared" si="15"/>
        <v>0</v>
      </c>
    </row>
    <row r="839" spans="9:12">
      <c r="I839" s="44"/>
      <c r="J839" s="44"/>
      <c r="K839" s="44"/>
      <c r="L839" s="44">
        <f t="shared" si="15"/>
        <v>0</v>
      </c>
    </row>
    <row r="840" spans="9:12">
      <c r="I840" s="44"/>
      <c r="J840" s="44"/>
      <c r="K840" s="44"/>
      <c r="L840" s="44">
        <f t="shared" si="15"/>
        <v>0</v>
      </c>
    </row>
    <row r="841" spans="9:12">
      <c r="I841" s="44"/>
      <c r="J841" s="44"/>
      <c r="K841" s="44"/>
      <c r="L841" s="44">
        <f t="shared" si="15"/>
        <v>0</v>
      </c>
    </row>
    <row r="842" spans="9:12">
      <c r="I842" s="44"/>
      <c r="J842" s="44"/>
      <c r="K842" s="44"/>
      <c r="L842" s="44">
        <f t="shared" si="15"/>
        <v>0</v>
      </c>
    </row>
    <row r="843" spans="9:12">
      <c r="I843" s="44"/>
      <c r="J843" s="44"/>
      <c r="K843" s="44"/>
      <c r="L843" s="44">
        <f t="shared" si="15"/>
        <v>0</v>
      </c>
    </row>
    <row r="844" spans="9:12">
      <c r="I844" s="44"/>
      <c r="J844" s="44"/>
      <c r="K844" s="44"/>
      <c r="L844" s="44">
        <f t="shared" si="15"/>
        <v>0</v>
      </c>
    </row>
    <row r="845" spans="9:12">
      <c r="I845" s="44"/>
      <c r="J845" s="44"/>
      <c r="K845" s="44"/>
      <c r="L845" s="44">
        <f t="shared" si="15"/>
        <v>0</v>
      </c>
    </row>
    <row r="846" spans="9:12">
      <c r="I846" s="44"/>
      <c r="J846" s="44"/>
      <c r="K846" s="44"/>
      <c r="L846" s="44">
        <f t="shared" si="15"/>
        <v>0</v>
      </c>
    </row>
    <row r="847" spans="9:12">
      <c r="I847" s="44"/>
      <c r="J847" s="44"/>
      <c r="K847" s="44"/>
      <c r="L847" s="44">
        <f t="shared" si="15"/>
        <v>0</v>
      </c>
    </row>
    <row r="848" spans="9:12">
      <c r="I848" s="44"/>
      <c r="J848" s="44"/>
      <c r="K848" s="44"/>
      <c r="L848" s="44">
        <f t="shared" si="15"/>
        <v>0</v>
      </c>
    </row>
    <row r="849" spans="9:12">
      <c r="I849" s="44"/>
      <c r="J849" s="44"/>
      <c r="K849" s="44"/>
      <c r="L849" s="44">
        <f t="shared" si="15"/>
        <v>0</v>
      </c>
    </row>
    <row r="850" spans="9:12">
      <c r="I850" s="44"/>
      <c r="J850" s="44"/>
      <c r="K850" s="44"/>
      <c r="L850" s="44">
        <f t="shared" si="15"/>
        <v>0</v>
      </c>
    </row>
    <row r="851" spans="9:12">
      <c r="I851" s="44"/>
      <c r="J851" s="44"/>
      <c r="K851" s="44"/>
      <c r="L851" s="44">
        <f t="shared" si="15"/>
        <v>0</v>
      </c>
    </row>
    <row r="852" spans="9:12">
      <c r="I852" s="44"/>
      <c r="J852" s="44"/>
      <c r="K852" s="44"/>
      <c r="L852" s="44">
        <f t="shared" si="15"/>
        <v>0</v>
      </c>
    </row>
    <row r="853" spans="9:12">
      <c r="I853" s="44"/>
      <c r="J853" s="44"/>
      <c r="K853" s="44"/>
      <c r="L853" s="44">
        <f t="shared" si="15"/>
        <v>0</v>
      </c>
    </row>
    <row r="854" spans="9:12">
      <c r="I854" s="44"/>
      <c r="J854" s="44"/>
      <c r="K854" s="44"/>
      <c r="L854" s="44">
        <f t="shared" si="15"/>
        <v>0</v>
      </c>
    </row>
    <row r="855" spans="9:12">
      <c r="I855" s="44"/>
      <c r="J855" s="44"/>
      <c r="K855" s="44"/>
      <c r="L855" s="44">
        <f t="shared" si="15"/>
        <v>0</v>
      </c>
    </row>
    <row r="856" spans="9:12">
      <c r="I856" s="44"/>
      <c r="J856" s="44"/>
      <c r="K856" s="44"/>
      <c r="L856" s="44">
        <f t="shared" si="15"/>
        <v>0</v>
      </c>
    </row>
    <row r="857" spans="9:12">
      <c r="I857" s="44"/>
      <c r="J857" s="44"/>
      <c r="K857" s="44"/>
      <c r="L857" s="44">
        <f t="shared" si="15"/>
        <v>0</v>
      </c>
    </row>
    <row r="858" spans="9:12">
      <c r="I858" s="44"/>
      <c r="J858" s="44"/>
      <c r="K858" s="44"/>
      <c r="L858" s="44">
        <f t="shared" si="15"/>
        <v>0</v>
      </c>
    </row>
    <row r="859" spans="9:12">
      <c r="I859" s="44"/>
      <c r="J859" s="44"/>
      <c r="K859" s="44"/>
      <c r="L859" s="44">
        <f t="shared" si="15"/>
        <v>0</v>
      </c>
    </row>
    <row r="860" spans="9:12">
      <c r="I860" s="44"/>
      <c r="J860" s="44"/>
      <c r="K860" s="44"/>
      <c r="L860" s="44">
        <f t="shared" si="15"/>
        <v>0</v>
      </c>
    </row>
    <row r="861" spans="9:12">
      <c r="I861" s="44"/>
      <c r="J861" s="44"/>
      <c r="K861" s="44"/>
      <c r="L861" s="44">
        <f t="shared" si="15"/>
        <v>0</v>
      </c>
    </row>
    <row r="862" spans="9:12">
      <c r="I862" s="44"/>
      <c r="J862" s="44"/>
      <c r="K862" s="44"/>
      <c r="L862" s="44">
        <f t="shared" si="15"/>
        <v>0</v>
      </c>
    </row>
    <row r="863" spans="9:12">
      <c r="I863" s="44"/>
      <c r="J863" s="44"/>
      <c r="K863" s="44"/>
      <c r="L863" s="44">
        <f t="shared" si="15"/>
        <v>0</v>
      </c>
    </row>
    <row r="864" spans="9:12">
      <c r="I864" s="44"/>
      <c r="J864" s="44"/>
      <c r="K864" s="44"/>
      <c r="L864" s="44">
        <f t="shared" si="15"/>
        <v>0</v>
      </c>
    </row>
    <row r="865" spans="9:12">
      <c r="I865" s="44"/>
      <c r="J865" s="44"/>
      <c r="K865" s="44"/>
      <c r="L865" s="44">
        <f t="shared" si="15"/>
        <v>0</v>
      </c>
    </row>
    <row r="866" spans="9:12">
      <c r="I866" s="44"/>
      <c r="J866" s="44"/>
      <c r="K866" s="44"/>
      <c r="L866" s="44">
        <f t="shared" si="15"/>
        <v>0</v>
      </c>
    </row>
    <row r="867" spans="9:12">
      <c r="I867" s="44"/>
      <c r="J867" s="44"/>
      <c r="K867" s="44"/>
      <c r="L867" s="44">
        <f t="shared" si="15"/>
        <v>0</v>
      </c>
    </row>
    <row r="868" spans="9:12">
      <c r="I868" s="44"/>
      <c r="J868" s="44"/>
      <c r="K868" s="44"/>
      <c r="L868" s="44">
        <f t="shared" si="15"/>
        <v>0</v>
      </c>
    </row>
    <row r="869" spans="9:12">
      <c r="I869" s="44"/>
      <c r="J869" s="44"/>
      <c r="K869" s="44"/>
      <c r="L869" s="44">
        <f t="shared" si="15"/>
        <v>0</v>
      </c>
    </row>
    <row r="870" spans="9:12">
      <c r="I870" s="44"/>
      <c r="J870" s="44"/>
      <c r="K870" s="44"/>
      <c r="L870" s="44">
        <f t="shared" si="15"/>
        <v>0</v>
      </c>
    </row>
    <row r="871" spans="9:12">
      <c r="I871" s="44"/>
      <c r="J871" s="44"/>
      <c r="K871" s="44"/>
      <c r="L871" s="44">
        <f t="shared" si="15"/>
        <v>0</v>
      </c>
    </row>
    <row r="872" spans="9:12">
      <c r="I872" s="44"/>
      <c r="J872" s="44"/>
      <c r="K872" s="44"/>
      <c r="L872" s="44">
        <f t="shared" si="15"/>
        <v>0</v>
      </c>
    </row>
    <row r="873" spans="9:12">
      <c r="I873" s="44"/>
      <c r="J873" s="44"/>
      <c r="K873" s="44"/>
      <c r="L873" s="44">
        <f t="shared" si="15"/>
        <v>0</v>
      </c>
    </row>
    <row r="874" spans="9:12">
      <c r="I874" s="44"/>
      <c r="J874" s="44"/>
      <c r="K874" s="44"/>
      <c r="L874" s="44">
        <f t="shared" si="15"/>
        <v>0</v>
      </c>
    </row>
    <row r="875" spans="9:12">
      <c r="I875" s="44"/>
      <c r="J875" s="44"/>
      <c r="K875" s="44"/>
      <c r="L875" s="44">
        <f t="shared" si="15"/>
        <v>0</v>
      </c>
    </row>
    <row r="876" spans="9:12">
      <c r="I876" s="44"/>
      <c r="J876" s="44"/>
      <c r="K876" s="44"/>
      <c r="L876" s="44">
        <f t="shared" si="15"/>
        <v>0</v>
      </c>
    </row>
    <row r="877" spans="9:12">
      <c r="I877" s="44"/>
      <c r="J877" s="44"/>
      <c r="K877" s="44"/>
      <c r="L877" s="44">
        <f t="shared" si="15"/>
        <v>0</v>
      </c>
    </row>
    <row r="878" spans="9:12">
      <c r="I878" s="44"/>
      <c r="J878" s="44"/>
      <c r="K878" s="44"/>
      <c r="L878" s="44">
        <f t="shared" si="15"/>
        <v>0</v>
      </c>
    </row>
    <row r="879" spans="9:12">
      <c r="I879" s="44"/>
      <c r="J879" s="44"/>
      <c r="K879" s="44"/>
      <c r="L879" s="44">
        <f t="shared" si="15"/>
        <v>0</v>
      </c>
    </row>
    <row r="880" spans="9:12">
      <c r="I880" s="44"/>
      <c r="J880" s="44"/>
      <c r="K880" s="44"/>
      <c r="L880" s="44">
        <f t="shared" si="15"/>
        <v>0</v>
      </c>
    </row>
    <row r="881" spans="9:12">
      <c r="I881" s="44"/>
      <c r="J881" s="44"/>
      <c r="K881" s="44"/>
      <c r="L881" s="44">
        <f t="shared" si="15"/>
        <v>0</v>
      </c>
    </row>
    <row r="882" spans="9:12">
      <c r="I882" s="44"/>
      <c r="J882" s="44"/>
      <c r="K882" s="44"/>
      <c r="L882" s="44">
        <f t="shared" si="15"/>
        <v>0</v>
      </c>
    </row>
    <row r="883" spans="9:12">
      <c r="I883" s="44"/>
      <c r="J883" s="44"/>
      <c r="K883" s="44"/>
      <c r="L883" s="44">
        <f t="shared" ref="L883:L946" si="16">SUM(I883:K883)</f>
        <v>0</v>
      </c>
    </row>
    <row r="884" spans="9:12">
      <c r="I884" s="44"/>
      <c r="J884" s="44"/>
      <c r="K884" s="44"/>
      <c r="L884" s="44">
        <f t="shared" si="16"/>
        <v>0</v>
      </c>
    </row>
    <row r="885" spans="9:12">
      <c r="I885" s="44"/>
      <c r="J885" s="44"/>
      <c r="K885" s="44"/>
      <c r="L885" s="44">
        <f t="shared" si="16"/>
        <v>0</v>
      </c>
    </row>
    <row r="886" spans="9:12">
      <c r="I886" s="44"/>
      <c r="J886" s="44"/>
      <c r="K886" s="44"/>
      <c r="L886" s="44">
        <f t="shared" si="16"/>
        <v>0</v>
      </c>
    </row>
    <row r="887" spans="9:12">
      <c r="I887" s="44"/>
      <c r="J887" s="44"/>
      <c r="K887" s="44"/>
      <c r="L887" s="44">
        <f t="shared" si="16"/>
        <v>0</v>
      </c>
    </row>
    <row r="888" spans="9:12">
      <c r="I888" s="44"/>
      <c r="J888" s="44"/>
      <c r="K888" s="44"/>
      <c r="L888" s="44">
        <f t="shared" si="16"/>
        <v>0</v>
      </c>
    </row>
    <row r="889" spans="9:12">
      <c r="I889" s="44"/>
      <c r="J889" s="44"/>
      <c r="K889" s="44"/>
      <c r="L889" s="44">
        <f t="shared" si="16"/>
        <v>0</v>
      </c>
    </row>
    <row r="890" spans="9:12">
      <c r="I890" s="44"/>
      <c r="J890" s="44"/>
      <c r="K890" s="44"/>
      <c r="L890" s="44">
        <f t="shared" si="16"/>
        <v>0</v>
      </c>
    </row>
    <row r="891" spans="9:12">
      <c r="I891" s="44"/>
      <c r="J891" s="44"/>
      <c r="K891" s="44"/>
      <c r="L891" s="44">
        <f t="shared" si="16"/>
        <v>0</v>
      </c>
    </row>
    <row r="892" spans="9:12">
      <c r="I892" s="44"/>
      <c r="J892" s="44"/>
      <c r="K892" s="44"/>
      <c r="L892" s="44">
        <f t="shared" si="16"/>
        <v>0</v>
      </c>
    </row>
    <row r="893" spans="9:12">
      <c r="I893" s="44"/>
      <c r="J893" s="44"/>
      <c r="K893" s="44"/>
      <c r="L893" s="44">
        <f t="shared" si="16"/>
        <v>0</v>
      </c>
    </row>
    <row r="894" spans="9:12">
      <c r="I894" s="44"/>
      <c r="J894" s="44"/>
      <c r="K894" s="44"/>
      <c r="L894" s="44">
        <f t="shared" si="16"/>
        <v>0</v>
      </c>
    </row>
    <row r="895" spans="9:12">
      <c r="I895" s="44"/>
      <c r="J895" s="44"/>
      <c r="K895" s="44"/>
      <c r="L895" s="44">
        <f t="shared" si="16"/>
        <v>0</v>
      </c>
    </row>
    <row r="896" spans="9:12">
      <c r="I896" s="44"/>
      <c r="J896" s="44"/>
      <c r="K896" s="44"/>
      <c r="L896" s="44">
        <f t="shared" si="16"/>
        <v>0</v>
      </c>
    </row>
    <row r="897" spans="9:12">
      <c r="I897" s="44"/>
      <c r="J897" s="44"/>
      <c r="K897" s="44"/>
      <c r="L897" s="44">
        <f t="shared" si="16"/>
        <v>0</v>
      </c>
    </row>
    <row r="898" spans="9:12">
      <c r="I898" s="44"/>
      <c r="J898" s="44"/>
      <c r="K898" s="44"/>
      <c r="L898" s="44">
        <f t="shared" si="16"/>
        <v>0</v>
      </c>
    </row>
    <row r="899" spans="9:12">
      <c r="I899" s="44"/>
      <c r="J899" s="44"/>
      <c r="K899" s="44"/>
      <c r="L899" s="44">
        <f t="shared" si="16"/>
        <v>0</v>
      </c>
    </row>
    <row r="900" spans="9:12">
      <c r="I900" s="44"/>
      <c r="J900" s="44"/>
      <c r="K900" s="44"/>
      <c r="L900" s="44">
        <f t="shared" si="16"/>
        <v>0</v>
      </c>
    </row>
    <row r="901" spans="9:12">
      <c r="I901" s="44"/>
      <c r="J901" s="44"/>
      <c r="K901" s="44"/>
      <c r="L901" s="44">
        <f t="shared" si="16"/>
        <v>0</v>
      </c>
    </row>
    <row r="902" spans="9:12">
      <c r="I902" s="44"/>
      <c r="J902" s="44"/>
      <c r="K902" s="44"/>
      <c r="L902" s="44">
        <f t="shared" si="16"/>
        <v>0</v>
      </c>
    </row>
    <row r="903" spans="9:12">
      <c r="I903" s="44"/>
      <c r="J903" s="44"/>
      <c r="K903" s="44"/>
      <c r="L903" s="44">
        <f t="shared" si="16"/>
        <v>0</v>
      </c>
    </row>
    <row r="904" spans="9:12">
      <c r="I904" s="44"/>
      <c r="J904" s="44"/>
      <c r="K904" s="44"/>
      <c r="L904" s="44">
        <f t="shared" si="16"/>
        <v>0</v>
      </c>
    </row>
    <row r="905" spans="9:12">
      <c r="I905" s="44"/>
      <c r="J905" s="44"/>
      <c r="K905" s="44"/>
      <c r="L905" s="44">
        <f t="shared" si="16"/>
        <v>0</v>
      </c>
    </row>
    <row r="906" spans="9:12">
      <c r="I906" s="44"/>
      <c r="J906" s="44"/>
      <c r="K906" s="44"/>
      <c r="L906" s="44">
        <f t="shared" si="16"/>
        <v>0</v>
      </c>
    </row>
    <row r="907" spans="9:12">
      <c r="I907" s="44"/>
      <c r="J907" s="44"/>
      <c r="K907" s="44"/>
      <c r="L907" s="44">
        <f t="shared" si="16"/>
        <v>0</v>
      </c>
    </row>
    <row r="908" spans="9:12">
      <c r="I908" s="44"/>
      <c r="J908" s="44"/>
      <c r="K908" s="44"/>
      <c r="L908" s="44">
        <f t="shared" si="16"/>
        <v>0</v>
      </c>
    </row>
    <row r="909" spans="9:12">
      <c r="I909" s="44"/>
      <c r="J909" s="44"/>
      <c r="K909" s="44"/>
      <c r="L909" s="44">
        <f t="shared" si="16"/>
        <v>0</v>
      </c>
    </row>
    <row r="910" spans="9:12">
      <c r="I910" s="44"/>
      <c r="J910" s="44"/>
      <c r="K910" s="44"/>
      <c r="L910" s="44">
        <f t="shared" si="16"/>
        <v>0</v>
      </c>
    </row>
    <row r="911" spans="9:12">
      <c r="I911" s="44"/>
      <c r="J911" s="44"/>
      <c r="K911" s="44"/>
      <c r="L911" s="44">
        <f t="shared" si="16"/>
        <v>0</v>
      </c>
    </row>
    <row r="912" spans="9:12">
      <c r="I912" s="44"/>
      <c r="J912" s="44"/>
      <c r="K912" s="44"/>
      <c r="L912" s="44">
        <f t="shared" si="16"/>
        <v>0</v>
      </c>
    </row>
    <row r="913" spans="9:12">
      <c r="I913" s="44"/>
      <c r="J913" s="44"/>
      <c r="K913" s="44"/>
      <c r="L913" s="44">
        <f t="shared" si="16"/>
        <v>0</v>
      </c>
    </row>
    <row r="914" spans="9:12">
      <c r="I914" s="44"/>
      <c r="J914" s="44"/>
      <c r="K914" s="44"/>
      <c r="L914" s="44">
        <f t="shared" si="16"/>
        <v>0</v>
      </c>
    </row>
    <row r="915" spans="9:12">
      <c r="I915" s="44"/>
      <c r="J915" s="44"/>
      <c r="K915" s="44"/>
      <c r="L915" s="44">
        <f t="shared" si="16"/>
        <v>0</v>
      </c>
    </row>
    <row r="916" spans="9:12">
      <c r="I916" s="44"/>
      <c r="J916" s="44"/>
      <c r="K916" s="44"/>
      <c r="L916" s="44">
        <f t="shared" si="16"/>
        <v>0</v>
      </c>
    </row>
    <row r="917" spans="9:12">
      <c r="I917" s="44"/>
      <c r="J917" s="44"/>
      <c r="K917" s="44"/>
      <c r="L917" s="44">
        <f t="shared" si="16"/>
        <v>0</v>
      </c>
    </row>
    <row r="918" spans="9:12">
      <c r="I918" s="44"/>
      <c r="J918" s="44"/>
      <c r="K918" s="44"/>
      <c r="L918" s="44">
        <f t="shared" si="16"/>
        <v>0</v>
      </c>
    </row>
    <row r="919" spans="9:12">
      <c r="I919" s="44"/>
      <c r="J919" s="44"/>
      <c r="K919" s="44"/>
      <c r="L919" s="44">
        <f t="shared" si="16"/>
        <v>0</v>
      </c>
    </row>
    <row r="920" spans="9:12">
      <c r="I920" s="44"/>
      <c r="J920" s="44"/>
      <c r="K920" s="44"/>
      <c r="L920" s="44">
        <f t="shared" si="16"/>
        <v>0</v>
      </c>
    </row>
    <row r="921" spans="9:12">
      <c r="I921" s="44"/>
      <c r="J921" s="44"/>
      <c r="K921" s="44"/>
      <c r="L921" s="44">
        <f t="shared" si="16"/>
        <v>0</v>
      </c>
    </row>
    <row r="922" spans="9:12">
      <c r="I922" s="44"/>
      <c r="J922" s="44"/>
      <c r="K922" s="44"/>
      <c r="L922" s="44">
        <f t="shared" si="16"/>
        <v>0</v>
      </c>
    </row>
    <row r="923" spans="9:12">
      <c r="I923" s="44"/>
      <c r="J923" s="44"/>
      <c r="K923" s="44"/>
      <c r="L923" s="44">
        <f t="shared" si="16"/>
        <v>0</v>
      </c>
    </row>
    <row r="924" spans="9:12">
      <c r="I924" s="44"/>
      <c r="J924" s="44"/>
      <c r="K924" s="44"/>
      <c r="L924" s="44">
        <f t="shared" si="16"/>
        <v>0</v>
      </c>
    </row>
    <row r="925" spans="9:12">
      <c r="I925" s="44"/>
      <c r="J925" s="44"/>
      <c r="K925" s="44"/>
      <c r="L925" s="44">
        <f t="shared" si="16"/>
        <v>0</v>
      </c>
    </row>
    <row r="926" spans="9:12">
      <c r="I926" s="44"/>
      <c r="J926" s="44"/>
      <c r="K926" s="44"/>
      <c r="L926" s="44">
        <f t="shared" si="16"/>
        <v>0</v>
      </c>
    </row>
    <row r="927" spans="9:12">
      <c r="I927" s="44"/>
      <c r="J927" s="44"/>
      <c r="K927" s="44"/>
      <c r="L927" s="44">
        <f t="shared" si="16"/>
        <v>0</v>
      </c>
    </row>
    <row r="928" spans="9:12">
      <c r="I928" s="44"/>
      <c r="J928" s="44"/>
      <c r="K928" s="44"/>
      <c r="L928" s="44">
        <f t="shared" si="16"/>
        <v>0</v>
      </c>
    </row>
    <row r="929" spans="9:12">
      <c r="I929" s="44"/>
      <c r="J929" s="44"/>
      <c r="K929" s="44"/>
      <c r="L929" s="44">
        <f t="shared" si="16"/>
        <v>0</v>
      </c>
    </row>
    <row r="930" spans="9:12">
      <c r="I930" s="44"/>
      <c r="J930" s="44"/>
      <c r="K930" s="44"/>
      <c r="L930" s="44">
        <f t="shared" si="16"/>
        <v>0</v>
      </c>
    </row>
    <row r="931" spans="9:12">
      <c r="I931" s="44"/>
      <c r="J931" s="44"/>
      <c r="K931" s="44"/>
      <c r="L931" s="44">
        <f t="shared" si="16"/>
        <v>0</v>
      </c>
    </row>
    <row r="932" spans="9:12">
      <c r="I932" s="44"/>
      <c r="J932" s="44"/>
      <c r="K932" s="44"/>
      <c r="L932" s="44">
        <f t="shared" si="16"/>
        <v>0</v>
      </c>
    </row>
    <row r="933" spans="9:12">
      <c r="I933" s="44"/>
      <c r="J933" s="44"/>
      <c r="K933" s="44"/>
      <c r="L933" s="44">
        <f t="shared" si="16"/>
        <v>0</v>
      </c>
    </row>
    <row r="934" spans="9:12">
      <c r="I934" s="44"/>
      <c r="J934" s="44"/>
      <c r="K934" s="44"/>
      <c r="L934" s="44">
        <f t="shared" si="16"/>
        <v>0</v>
      </c>
    </row>
    <row r="935" spans="9:12">
      <c r="I935" s="44"/>
      <c r="J935" s="44"/>
      <c r="K935" s="44"/>
      <c r="L935" s="44">
        <f t="shared" si="16"/>
        <v>0</v>
      </c>
    </row>
    <row r="936" spans="9:12">
      <c r="I936" s="44"/>
      <c r="J936" s="44"/>
      <c r="K936" s="44"/>
      <c r="L936" s="44">
        <f t="shared" si="16"/>
        <v>0</v>
      </c>
    </row>
    <row r="937" spans="9:12">
      <c r="I937" s="44"/>
      <c r="J937" s="44"/>
      <c r="K937" s="44"/>
      <c r="L937" s="44">
        <f t="shared" si="16"/>
        <v>0</v>
      </c>
    </row>
    <row r="938" spans="9:12">
      <c r="I938" s="44"/>
      <c r="J938" s="44"/>
      <c r="K938" s="44"/>
      <c r="L938" s="44">
        <f t="shared" si="16"/>
        <v>0</v>
      </c>
    </row>
    <row r="939" spans="9:12">
      <c r="I939" s="44"/>
      <c r="J939" s="44"/>
      <c r="K939" s="44"/>
      <c r="L939" s="44">
        <f t="shared" si="16"/>
        <v>0</v>
      </c>
    </row>
    <row r="940" spans="9:12">
      <c r="I940" s="44"/>
      <c r="J940" s="44"/>
      <c r="K940" s="44"/>
      <c r="L940" s="44">
        <f t="shared" si="16"/>
        <v>0</v>
      </c>
    </row>
    <row r="941" spans="9:12">
      <c r="I941" s="44"/>
      <c r="J941" s="44"/>
      <c r="K941" s="44"/>
      <c r="L941" s="44">
        <f t="shared" si="16"/>
        <v>0</v>
      </c>
    </row>
    <row r="942" spans="9:12">
      <c r="I942" s="44"/>
      <c r="J942" s="44"/>
      <c r="K942" s="44"/>
      <c r="L942" s="44">
        <f t="shared" si="16"/>
        <v>0</v>
      </c>
    </row>
    <row r="943" spans="9:12">
      <c r="I943" s="44"/>
      <c r="J943" s="44"/>
      <c r="K943" s="44"/>
      <c r="L943" s="44">
        <f t="shared" si="16"/>
        <v>0</v>
      </c>
    </row>
    <row r="944" spans="9:12">
      <c r="I944" s="44"/>
      <c r="J944" s="44"/>
      <c r="K944" s="44"/>
      <c r="L944" s="44">
        <f t="shared" si="16"/>
        <v>0</v>
      </c>
    </row>
    <row r="945" spans="9:12">
      <c r="I945" s="44"/>
      <c r="J945" s="44"/>
      <c r="K945" s="44"/>
      <c r="L945" s="44">
        <f t="shared" si="16"/>
        <v>0</v>
      </c>
    </row>
    <row r="946" spans="9:12">
      <c r="I946" s="44"/>
      <c r="J946" s="44"/>
      <c r="K946" s="44"/>
      <c r="L946" s="44">
        <f t="shared" si="16"/>
        <v>0</v>
      </c>
    </row>
    <row r="947" spans="9:12">
      <c r="I947" s="44"/>
      <c r="J947" s="44"/>
      <c r="K947" s="44"/>
      <c r="L947" s="44">
        <f t="shared" ref="L947:L999" si="17">SUM(I947:K947)</f>
        <v>0</v>
      </c>
    </row>
    <row r="948" spans="9:12">
      <c r="I948" s="44"/>
      <c r="J948" s="44"/>
      <c r="K948" s="44"/>
      <c r="L948" s="44">
        <f t="shared" si="17"/>
        <v>0</v>
      </c>
    </row>
    <row r="949" spans="9:12">
      <c r="I949" s="44"/>
      <c r="J949" s="44"/>
      <c r="K949" s="44"/>
      <c r="L949" s="44">
        <f t="shared" si="17"/>
        <v>0</v>
      </c>
    </row>
    <row r="950" spans="9:12">
      <c r="I950" s="44"/>
      <c r="J950" s="44"/>
      <c r="K950" s="44"/>
      <c r="L950" s="44">
        <f t="shared" si="17"/>
        <v>0</v>
      </c>
    </row>
    <row r="951" spans="9:12">
      <c r="I951" s="44"/>
      <c r="J951" s="44"/>
      <c r="K951" s="44"/>
      <c r="L951" s="44">
        <f t="shared" si="17"/>
        <v>0</v>
      </c>
    </row>
    <row r="952" spans="9:12">
      <c r="I952" s="44"/>
      <c r="J952" s="44"/>
      <c r="K952" s="44"/>
      <c r="L952" s="44">
        <f t="shared" si="17"/>
        <v>0</v>
      </c>
    </row>
    <row r="953" spans="9:12">
      <c r="I953" s="44"/>
      <c r="J953" s="44"/>
      <c r="K953" s="44"/>
      <c r="L953" s="44">
        <f t="shared" si="17"/>
        <v>0</v>
      </c>
    </row>
    <row r="954" spans="9:12">
      <c r="I954" s="44"/>
      <c r="J954" s="44"/>
      <c r="K954" s="44"/>
      <c r="L954" s="44">
        <f t="shared" si="17"/>
        <v>0</v>
      </c>
    </row>
    <row r="955" spans="9:12">
      <c r="I955" s="44"/>
      <c r="J955" s="44"/>
      <c r="K955" s="44"/>
      <c r="L955" s="44">
        <f t="shared" si="17"/>
        <v>0</v>
      </c>
    </row>
    <row r="956" spans="9:12">
      <c r="I956" s="44"/>
      <c r="J956" s="44"/>
      <c r="K956" s="44"/>
      <c r="L956" s="44">
        <f t="shared" si="17"/>
        <v>0</v>
      </c>
    </row>
    <row r="957" spans="9:12">
      <c r="I957" s="44"/>
      <c r="J957" s="44"/>
      <c r="K957" s="44"/>
      <c r="L957" s="44">
        <f t="shared" si="17"/>
        <v>0</v>
      </c>
    </row>
    <row r="958" spans="9:12">
      <c r="I958" s="44"/>
      <c r="J958" s="44"/>
      <c r="K958" s="44"/>
      <c r="L958" s="44">
        <f t="shared" si="17"/>
        <v>0</v>
      </c>
    </row>
    <row r="959" spans="9:12">
      <c r="I959" s="44"/>
      <c r="J959" s="44"/>
      <c r="K959" s="44"/>
      <c r="L959" s="44">
        <f t="shared" si="17"/>
        <v>0</v>
      </c>
    </row>
    <row r="960" spans="9:12">
      <c r="I960" s="44"/>
      <c r="J960" s="44"/>
      <c r="K960" s="44"/>
      <c r="L960" s="44">
        <f t="shared" si="17"/>
        <v>0</v>
      </c>
    </row>
    <row r="961" spans="9:12">
      <c r="I961" s="44"/>
      <c r="J961" s="44"/>
      <c r="K961" s="44"/>
      <c r="L961" s="44">
        <f t="shared" si="17"/>
        <v>0</v>
      </c>
    </row>
    <row r="962" spans="9:12">
      <c r="I962" s="44"/>
      <c r="J962" s="44"/>
      <c r="K962" s="44"/>
      <c r="L962" s="44">
        <f t="shared" si="17"/>
        <v>0</v>
      </c>
    </row>
    <row r="963" spans="9:12">
      <c r="I963" s="44"/>
      <c r="J963" s="44"/>
      <c r="K963" s="44"/>
      <c r="L963" s="44">
        <f t="shared" si="17"/>
        <v>0</v>
      </c>
    </row>
    <row r="964" spans="9:12">
      <c r="I964" s="44"/>
      <c r="J964" s="44"/>
      <c r="K964" s="44"/>
      <c r="L964" s="44">
        <f t="shared" si="17"/>
        <v>0</v>
      </c>
    </row>
    <row r="965" spans="9:12">
      <c r="I965" s="44"/>
      <c r="J965" s="44"/>
      <c r="K965" s="44"/>
      <c r="L965" s="44">
        <f t="shared" si="17"/>
        <v>0</v>
      </c>
    </row>
    <row r="966" spans="9:12">
      <c r="I966" s="44"/>
      <c r="J966" s="44"/>
      <c r="K966" s="44"/>
      <c r="L966" s="44">
        <f t="shared" si="17"/>
        <v>0</v>
      </c>
    </row>
    <row r="967" spans="9:12">
      <c r="I967" s="44"/>
      <c r="J967" s="44"/>
      <c r="K967" s="44"/>
      <c r="L967" s="44">
        <f t="shared" si="17"/>
        <v>0</v>
      </c>
    </row>
    <row r="968" spans="9:12">
      <c r="I968" s="44"/>
      <c r="J968" s="44"/>
      <c r="K968" s="44"/>
      <c r="L968" s="44">
        <f t="shared" si="17"/>
        <v>0</v>
      </c>
    </row>
    <row r="969" spans="9:12">
      <c r="I969" s="44"/>
      <c r="J969" s="44"/>
      <c r="K969" s="44"/>
      <c r="L969" s="44">
        <f t="shared" si="17"/>
        <v>0</v>
      </c>
    </row>
    <row r="970" spans="9:12">
      <c r="I970" s="44"/>
      <c r="J970" s="44"/>
      <c r="K970" s="44"/>
      <c r="L970" s="44">
        <f t="shared" si="17"/>
        <v>0</v>
      </c>
    </row>
    <row r="971" spans="9:12">
      <c r="I971" s="44"/>
      <c r="J971" s="44"/>
      <c r="K971" s="44"/>
      <c r="L971" s="44">
        <f t="shared" si="17"/>
        <v>0</v>
      </c>
    </row>
    <row r="972" spans="9:12">
      <c r="I972" s="44"/>
      <c r="J972" s="44"/>
      <c r="K972" s="44"/>
      <c r="L972" s="44">
        <f t="shared" si="17"/>
        <v>0</v>
      </c>
    </row>
    <row r="973" spans="9:12">
      <c r="I973" s="44"/>
      <c r="J973" s="44"/>
      <c r="K973" s="44"/>
      <c r="L973" s="44">
        <f t="shared" si="17"/>
        <v>0</v>
      </c>
    </row>
    <row r="974" spans="9:12">
      <c r="I974" s="44"/>
      <c r="J974" s="44"/>
      <c r="K974" s="44"/>
      <c r="L974" s="44">
        <f t="shared" si="17"/>
        <v>0</v>
      </c>
    </row>
    <row r="975" spans="9:12">
      <c r="I975" s="44"/>
      <c r="J975" s="44"/>
      <c r="K975" s="44"/>
      <c r="L975" s="44">
        <f t="shared" si="17"/>
        <v>0</v>
      </c>
    </row>
    <row r="976" spans="9:12">
      <c r="I976" s="44"/>
      <c r="J976" s="44"/>
      <c r="K976" s="44"/>
      <c r="L976" s="44">
        <f t="shared" si="17"/>
        <v>0</v>
      </c>
    </row>
    <row r="977" spans="9:12">
      <c r="I977" s="44"/>
      <c r="J977" s="44"/>
      <c r="K977" s="44"/>
      <c r="L977" s="44">
        <f t="shared" si="17"/>
        <v>0</v>
      </c>
    </row>
    <row r="978" spans="9:12">
      <c r="I978" s="44"/>
      <c r="J978" s="44"/>
      <c r="K978" s="44"/>
      <c r="L978" s="44">
        <f t="shared" si="17"/>
        <v>0</v>
      </c>
    </row>
    <row r="979" spans="9:12">
      <c r="I979" s="44"/>
      <c r="J979" s="44"/>
      <c r="K979" s="44"/>
      <c r="L979" s="44">
        <f t="shared" si="17"/>
        <v>0</v>
      </c>
    </row>
    <row r="980" spans="9:12">
      <c r="I980" s="44"/>
      <c r="J980" s="44"/>
      <c r="K980" s="44"/>
      <c r="L980" s="44">
        <f t="shared" si="17"/>
        <v>0</v>
      </c>
    </row>
    <row r="981" spans="9:12">
      <c r="I981" s="44"/>
      <c r="J981" s="44"/>
      <c r="K981" s="44"/>
      <c r="L981" s="44">
        <f t="shared" si="17"/>
        <v>0</v>
      </c>
    </row>
    <row r="982" spans="9:12">
      <c r="I982" s="44"/>
      <c r="J982" s="44"/>
      <c r="K982" s="44"/>
      <c r="L982" s="44">
        <f t="shared" si="17"/>
        <v>0</v>
      </c>
    </row>
    <row r="983" spans="9:12">
      <c r="I983" s="44"/>
      <c r="J983" s="44"/>
      <c r="K983" s="44"/>
      <c r="L983" s="44">
        <f t="shared" si="17"/>
        <v>0</v>
      </c>
    </row>
    <row r="984" spans="9:12">
      <c r="I984" s="44"/>
      <c r="J984" s="44"/>
      <c r="K984" s="44"/>
      <c r="L984" s="44">
        <f t="shared" si="17"/>
        <v>0</v>
      </c>
    </row>
    <row r="985" spans="9:12">
      <c r="I985" s="44"/>
      <c r="J985" s="44"/>
      <c r="K985" s="44"/>
      <c r="L985" s="44">
        <f t="shared" si="17"/>
        <v>0</v>
      </c>
    </row>
    <row r="986" spans="9:12">
      <c r="I986" s="44"/>
      <c r="J986" s="44"/>
      <c r="K986" s="44"/>
      <c r="L986" s="44">
        <f t="shared" si="17"/>
        <v>0</v>
      </c>
    </row>
    <row r="987" spans="9:12">
      <c r="I987" s="44"/>
      <c r="J987" s="44"/>
      <c r="K987" s="44"/>
      <c r="L987" s="44">
        <f t="shared" si="17"/>
        <v>0</v>
      </c>
    </row>
    <row r="988" spans="9:12">
      <c r="I988" s="44"/>
      <c r="J988" s="44"/>
      <c r="K988" s="44"/>
      <c r="L988" s="44">
        <f t="shared" si="17"/>
        <v>0</v>
      </c>
    </row>
    <row r="989" spans="9:12">
      <c r="I989" s="44"/>
      <c r="J989" s="44"/>
      <c r="K989" s="44"/>
      <c r="L989" s="44">
        <f t="shared" si="17"/>
        <v>0</v>
      </c>
    </row>
    <row r="990" spans="9:12">
      <c r="I990" s="44"/>
      <c r="J990" s="44"/>
      <c r="K990" s="44"/>
      <c r="L990" s="44">
        <f t="shared" si="17"/>
        <v>0</v>
      </c>
    </row>
    <row r="991" spans="9:12">
      <c r="I991" s="44"/>
      <c r="J991" s="44"/>
      <c r="K991" s="44"/>
      <c r="L991" s="44">
        <f t="shared" si="17"/>
        <v>0</v>
      </c>
    </row>
    <row r="992" spans="9:12">
      <c r="I992" s="44"/>
      <c r="J992" s="44"/>
      <c r="K992" s="44"/>
      <c r="L992" s="44">
        <f t="shared" si="17"/>
        <v>0</v>
      </c>
    </row>
    <row r="993" spans="9:12">
      <c r="I993" s="44"/>
      <c r="J993" s="44"/>
      <c r="K993" s="44"/>
      <c r="L993" s="44">
        <f t="shared" si="17"/>
        <v>0</v>
      </c>
    </row>
    <row r="994" spans="9:12">
      <c r="I994" s="44"/>
      <c r="J994" s="44"/>
      <c r="K994" s="44"/>
      <c r="L994" s="44">
        <f t="shared" si="17"/>
        <v>0</v>
      </c>
    </row>
    <row r="995" spans="9:12">
      <c r="I995" s="44"/>
      <c r="J995" s="44"/>
      <c r="K995" s="44"/>
      <c r="L995" s="44">
        <f t="shared" si="17"/>
        <v>0</v>
      </c>
    </row>
    <row r="996" spans="9:12">
      <c r="I996" s="44"/>
      <c r="J996" s="44"/>
      <c r="K996" s="44"/>
      <c r="L996" s="44">
        <f t="shared" si="17"/>
        <v>0</v>
      </c>
    </row>
    <row r="997" spans="9:12">
      <c r="I997" s="44"/>
      <c r="J997" s="44"/>
      <c r="K997" s="44"/>
      <c r="L997" s="44">
        <f t="shared" si="17"/>
        <v>0</v>
      </c>
    </row>
    <row r="998" spans="9:12">
      <c r="I998" s="44"/>
      <c r="J998" s="44"/>
      <c r="K998" s="44"/>
      <c r="L998" s="44">
        <f t="shared" si="17"/>
        <v>0</v>
      </c>
    </row>
    <row r="999" spans="9:12">
      <c r="I999" s="44"/>
      <c r="J999" s="44"/>
      <c r="K999" s="44"/>
      <c r="L999" s="44">
        <f t="shared" si="17"/>
        <v>0</v>
      </c>
    </row>
    <row r="1000" spans="9:12">
      <c r="I1000" s="44">
        <f>SUBTOTAL(109,テーブル7[本税])</f>
        <v>0</v>
      </c>
      <c r="J1000" s="37">
        <f>SUBTOTAL(103,テーブル7[延滞金])</f>
        <v>0</v>
      </c>
      <c r="K1000" s="37">
        <f>SUBTOTAL(103,テーブル7[督促手数料])</f>
        <v>0</v>
      </c>
      <c r="L1000" s="44">
        <f>SUBTOTAL(109,テーブル7[納付金額])</f>
        <v>0</v>
      </c>
    </row>
  </sheetData>
  <phoneticPr fontId="3"/>
  <pageMargins left="0.7" right="0.7" top="0.75" bottom="0.75" header="0.3" footer="0.3"/>
  <pageSetup paperSize="9"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設定!$A$7:$A$19</xm:f>
          </x14:formula1>
          <xm:sqref>H2:H999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L1000"/>
  <sheetViews>
    <sheetView workbookViewId="0">
      <selection activeCell="H2" sqref="H2"/>
    </sheetView>
  </sheetViews>
  <sheetFormatPr defaultRowHeight="13.5"/>
  <cols>
    <col min="1" max="1" width="4" customWidth="1"/>
    <col min="2" max="2" width="13.375" hidden="1" customWidth="1"/>
    <col min="5" max="5" width="12.25" customWidth="1"/>
    <col min="6" max="6" width="25.5" bestFit="1" customWidth="1"/>
    <col min="9" max="9" width="15" customWidth="1"/>
    <col min="10" max="10" width="9.125" bestFit="1" customWidth="1"/>
    <col min="11" max="11" width="12.75" customWidth="1"/>
    <col min="12" max="12" width="15" customWidth="1"/>
  </cols>
  <sheetData>
    <row r="1" spans="1:12">
      <c r="A1" t="s">
        <v>84</v>
      </c>
      <c r="B1" t="s">
        <v>85</v>
      </c>
      <c r="C1" t="s">
        <v>81</v>
      </c>
      <c r="D1" t="s">
        <v>80</v>
      </c>
      <c r="E1" t="s">
        <v>79</v>
      </c>
      <c r="F1" t="s">
        <v>134</v>
      </c>
      <c r="H1" t="s">
        <v>144</v>
      </c>
      <c r="I1" t="s">
        <v>145</v>
      </c>
      <c r="J1" t="s">
        <v>60</v>
      </c>
      <c r="K1" t="s">
        <v>62</v>
      </c>
      <c r="L1" t="s">
        <v>148</v>
      </c>
    </row>
    <row r="2" spans="1:12">
      <c r="A2">
        <f>+ROW()-1</f>
        <v>1</v>
      </c>
      <c r="B2" t="s">
        <v>89</v>
      </c>
      <c r="C2" t="s">
        <v>86</v>
      </c>
      <c r="D2" s="38">
        <f>COUNTIFS(テーブル8[本税],"&gt;0",テーブル8[税目等],テーブル2[[#This Row],[備考]])</f>
        <v>0</v>
      </c>
      <c r="E2" s="38">
        <f>SUMIF(テーブル8[税目等],テーブル2[[#This Row],[備考]],テーブル8[本税])</f>
        <v>0</v>
      </c>
      <c r="F2" t="s">
        <v>131</v>
      </c>
      <c r="I2" s="47"/>
      <c r="J2" s="47"/>
      <c r="K2" s="47"/>
      <c r="L2" s="47">
        <f>SUM(テーブル8[[#This Row],[本税]:[督促手数料]])</f>
        <v>0</v>
      </c>
    </row>
    <row r="3" spans="1:12">
      <c r="A3">
        <f t="shared" ref="A3:A9" si="0">+ROW()-1</f>
        <v>2</v>
      </c>
      <c r="B3" t="s">
        <v>90</v>
      </c>
      <c r="C3" t="s">
        <v>87</v>
      </c>
      <c r="D3" s="38">
        <f>口座振替分!C5</f>
        <v>0</v>
      </c>
      <c r="E3" s="38">
        <f>口座振替分!D5</f>
        <v>0</v>
      </c>
      <c r="F3" t="s">
        <v>132</v>
      </c>
      <c r="I3" s="47"/>
      <c r="J3" s="47"/>
      <c r="K3" s="47"/>
      <c r="L3" s="47">
        <f>SUM(テーブル8[[#This Row],[本税]:[督促手数料]])</f>
        <v>0</v>
      </c>
    </row>
    <row r="4" spans="1:12">
      <c r="A4">
        <f t="shared" si="0"/>
        <v>3</v>
      </c>
      <c r="B4" t="s">
        <v>63</v>
      </c>
      <c r="C4" t="s">
        <v>21</v>
      </c>
      <c r="D4" s="38">
        <f>COUNTIF(テーブル8[督促手数料],"&gt;0")</f>
        <v>0</v>
      </c>
      <c r="E4" s="38">
        <f>SUM(テーブル8[督促手数料])</f>
        <v>0</v>
      </c>
      <c r="F4" t="s">
        <v>133</v>
      </c>
      <c r="I4" s="47"/>
      <c r="J4" s="47"/>
      <c r="K4" s="47"/>
      <c r="L4" s="47">
        <f>SUM(テーブル8[[#This Row],[本税]:[督促手数料]])</f>
        <v>0</v>
      </c>
    </row>
    <row r="5" spans="1:12">
      <c r="A5">
        <f t="shared" si="0"/>
        <v>4</v>
      </c>
      <c r="B5" t="s">
        <v>61</v>
      </c>
      <c r="C5" t="s">
        <v>60</v>
      </c>
      <c r="D5" s="38">
        <f>COUNTIF(テーブル8[延滞金],"&gt;0")</f>
        <v>0</v>
      </c>
      <c r="E5" s="38">
        <f>SUM(テーブル8[延滞金])</f>
        <v>0</v>
      </c>
      <c r="I5" s="47"/>
      <c r="J5" s="47"/>
      <c r="K5" s="47"/>
      <c r="L5" s="47">
        <f>SUM(テーブル8[[#This Row],[本税]:[督促手数料]])</f>
        <v>0</v>
      </c>
    </row>
    <row r="6" spans="1:12">
      <c r="A6">
        <f t="shared" si="0"/>
        <v>5</v>
      </c>
      <c r="B6" t="s">
        <v>44</v>
      </c>
      <c r="C6" t="s">
        <v>23</v>
      </c>
      <c r="D6" s="38">
        <f>COUNTIF(テーブル8[税目等],テーブル2[[#This Row],[備考]])</f>
        <v>0</v>
      </c>
      <c r="E6" s="38">
        <f>SUMIF(テーブル8[税目等],テーブル2[[#This Row],[備考]],テーブル8[本税])</f>
        <v>0</v>
      </c>
      <c r="I6" s="47"/>
      <c r="J6" s="47"/>
      <c r="K6" s="47"/>
      <c r="L6" s="47">
        <f>SUM(テーブル8[[#This Row],[本税]:[督促手数料]])</f>
        <v>0</v>
      </c>
    </row>
    <row r="7" spans="1:12">
      <c r="A7">
        <f t="shared" si="0"/>
        <v>6</v>
      </c>
      <c r="B7" t="s">
        <v>43</v>
      </c>
      <c r="C7" t="s">
        <v>26</v>
      </c>
      <c r="D7" s="38">
        <f>COUNTIF(テーブル8[税目等],テーブル2[[#This Row],[備考]])</f>
        <v>0</v>
      </c>
      <c r="E7" s="38">
        <f>SUMIF(テーブル8[税目等],テーブル2[[#This Row],[備考]],テーブル8[本税])</f>
        <v>0</v>
      </c>
      <c r="I7" s="47"/>
      <c r="J7" s="47"/>
      <c r="K7" s="47"/>
      <c r="L7" s="47">
        <f>SUM(テーブル8[[#This Row],[本税]:[督促手数料]])</f>
        <v>0</v>
      </c>
    </row>
    <row r="8" spans="1:12">
      <c r="A8">
        <f t="shared" si="0"/>
        <v>7</v>
      </c>
      <c r="B8" t="s">
        <v>91</v>
      </c>
      <c r="C8" t="s">
        <v>88</v>
      </c>
      <c r="D8" s="38">
        <f>COUNTIF(テーブル8[税目等],テーブル2[[#This Row],[備考]])</f>
        <v>0</v>
      </c>
      <c r="E8" s="38">
        <f>SUMIF(テーブル8[税目等],テーブル2[[#This Row],[備考]],テーブル8[本税])</f>
        <v>0</v>
      </c>
      <c r="I8" s="47"/>
      <c r="J8" s="47"/>
      <c r="K8" s="47"/>
      <c r="L8" s="47">
        <f>SUM(テーブル8[[#This Row],[本税]:[督促手数料]])</f>
        <v>0</v>
      </c>
    </row>
    <row r="9" spans="1:12">
      <c r="A9">
        <f t="shared" si="0"/>
        <v>8</v>
      </c>
      <c r="B9" t="s">
        <v>35</v>
      </c>
      <c r="C9" t="s">
        <v>28</v>
      </c>
      <c r="D9" s="38">
        <f>COUNTIF(テーブル8[税目等],テーブル2[[#This Row],[備考]])</f>
        <v>0</v>
      </c>
      <c r="E9" s="38">
        <f>SUMIF(テーブル8[税目等],テーブル2[[#This Row],[備考]],テーブル8[本税])</f>
        <v>0</v>
      </c>
      <c r="I9" s="47"/>
      <c r="J9" s="47"/>
      <c r="K9" s="47"/>
      <c r="L9" s="47">
        <f>SUM(テーブル8[[#This Row],[本税]:[督促手数料]])</f>
        <v>0</v>
      </c>
    </row>
    <row r="10" spans="1:12">
      <c r="A10">
        <f t="shared" ref="A10:A11" si="1">+ROW()-1</f>
        <v>9</v>
      </c>
      <c r="D10" s="38"/>
      <c r="E10" s="38"/>
      <c r="I10" s="47"/>
      <c r="J10" s="47"/>
      <c r="K10" s="47"/>
      <c r="L10" s="47">
        <f>SUM(テーブル8[[#This Row],[本税]:[督促手数料]])</f>
        <v>0</v>
      </c>
    </row>
    <row r="11" spans="1:12">
      <c r="A11">
        <f t="shared" si="1"/>
        <v>10</v>
      </c>
      <c r="D11" s="38"/>
      <c r="E11" s="38"/>
      <c r="I11" s="47"/>
      <c r="J11" s="47"/>
      <c r="K11" s="47"/>
      <c r="L11" s="47">
        <f>SUM(テーブル8[[#This Row],[本税]:[督促手数料]])</f>
        <v>0</v>
      </c>
    </row>
    <row r="12" spans="1:12">
      <c r="A12">
        <f>+ROW()-1</f>
        <v>11</v>
      </c>
      <c r="D12" s="38"/>
      <c r="E12" s="38"/>
      <c r="I12" s="47"/>
      <c r="J12" s="47"/>
      <c r="K12" s="47"/>
      <c r="L12" s="47">
        <f>SUM(テーブル8[[#This Row],[本税]:[督促手数料]])</f>
        <v>0</v>
      </c>
    </row>
    <row r="13" spans="1:12">
      <c r="D13" s="41">
        <f>SUBTOTAL(109,D2:D12)</f>
        <v>0</v>
      </c>
      <c r="E13" s="41">
        <f>SUBTOTAL(109,E2:E12)</f>
        <v>0</v>
      </c>
      <c r="I13" s="47"/>
      <c r="J13" s="47"/>
      <c r="K13" s="47"/>
      <c r="L13" s="47">
        <f>SUM(テーブル8[[#This Row],[本税]:[督促手数料]])</f>
        <v>0</v>
      </c>
    </row>
    <row r="14" spans="1:12">
      <c r="I14" s="47"/>
      <c r="J14" s="47"/>
      <c r="K14" s="47"/>
      <c r="L14" s="47">
        <f>SUM(テーブル8[[#This Row],[本税]:[督促手数料]])</f>
        <v>0</v>
      </c>
    </row>
    <row r="15" spans="1:12">
      <c r="I15" s="47"/>
      <c r="J15" s="47"/>
      <c r="K15" s="47"/>
      <c r="L15" s="47">
        <f>SUM(テーブル8[[#This Row],[本税]:[督促手数料]])</f>
        <v>0</v>
      </c>
    </row>
    <row r="16" spans="1:12">
      <c r="I16" s="47"/>
      <c r="J16" s="47"/>
      <c r="K16" s="47"/>
      <c r="L16" s="47">
        <f>SUM(テーブル8[[#This Row],[本税]:[督促手数料]])</f>
        <v>0</v>
      </c>
    </row>
    <row r="17" spans="9:12">
      <c r="I17" s="47"/>
      <c r="J17" s="47"/>
      <c r="K17" s="47"/>
      <c r="L17" s="47">
        <f>SUM(テーブル8[[#This Row],[本税]:[督促手数料]])</f>
        <v>0</v>
      </c>
    </row>
    <row r="18" spans="9:12">
      <c r="I18" s="47"/>
      <c r="J18" s="47"/>
      <c r="K18" s="47"/>
      <c r="L18" s="47">
        <f>SUM(テーブル8[[#This Row],[本税]:[督促手数料]])</f>
        <v>0</v>
      </c>
    </row>
    <row r="19" spans="9:12">
      <c r="I19" s="47"/>
      <c r="J19" s="47"/>
      <c r="K19" s="47"/>
      <c r="L19" s="47">
        <f>SUM(テーブル8[[#This Row],[本税]:[督促手数料]])</f>
        <v>0</v>
      </c>
    </row>
    <row r="20" spans="9:12">
      <c r="I20" s="47"/>
      <c r="J20" s="47"/>
      <c r="K20" s="47"/>
      <c r="L20" s="47">
        <f>SUM(テーブル8[[#This Row],[本税]:[督促手数料]])</f>
        <v>0</v>
      </c>
    </row>
    <row r="21" spans="9:12">
      <c r="I21" s="47"/>
      <c r="J21" s="47"/>
      <c r="K21" s="47"/>
      <c r="L21" s="47">
        <f>SUM(テーブル8[[#This Row],[本税]:[督促手数料]])</f>
        <v>0</v>
      </c>
    </row>
    <row r="22" spans="9:12">
      <c r="I22" s="47"/>
      <c r="J22" s="47"/>
      <c r="K22" s="47"/>
      <c r="L22" s="47">
        <f>SUM(テーブル8[[#This Row],[本税]:[督促手数料]])</f>
        <v>0</v>
      </c>
    </row>
    <row r="23" spans="9:12">
      <c r="I23" s="47"/>
      <c r="J23" s="47"/>
      <c r="K23" s="47"/>
      <c r="L23" s="47">
        <f>SUM(テーブル8[[#This Row],[本税]:[督促手数料]])</f>
        <v>0</v>
      </c>
    </row>
    <row r="24" spans="9:12">
      <c r="I24" s="47"/>
      <c r="J24" s="47"/>
      <c r="K24" s="47"/>
      <c r="L24" s="47">
        <f>SUM(テーブル8[[#This Row],[本税]:[督促手数料]])</f>
        <v>0</v>
      </c>
    </row>
    <row r="25" spans="9:12">
      <c r="I25" s="47"/>
      <c r="J25" s="47"/>
      <c r="K25" s="47"/>
      <c r="L25" s="47">
        <f>SUM(テーブル8[[#This Row],[本税]:[督促手数料]])</f>
        <v>0</v>
      </c>
    </row>
    <row r="26" spans="9:12">
      <c r="I26" s="47"/>
      <c r="J26" s="47"/>
      <c r="K26" s="47"/>
      <c r="L26" s="47">
        <f>SUM(テーブル8[[#This Row],[本税]:[督促手数料]])</f>
        <v>0</v>
      </c>
    </row>
    <row r="27" spans="9:12">
      <c r="I27" s="47"/>
      <c r="J27" s="47"/>
      <c r="K27" s="47"/>
      <c r="L27" s="47">
        <f>SUM(テーブル8[[#This Row],[本税]:[督促手数料]])</f>
        <v>0</v>
      </c>
    </row>
    <row r="28" spans="9:12">
      <c r="I28" s="47"/>
      <c r="J28" s="47"/>
      <c r="K28" s="47"/>
      <c r="L28" s="47">
        <f>SUM(テーブル8[[#This Row],[本税]:[督促手数料]])</f>
        <v>0</v>
      </c>
    </row>
    <row r="29" spans="9:12">
      <c r="I29" s="47"/>
      <c r="J29" s="47"/>
      <c r="K29" s="47"/>
      <c r="L29" s="47">
        <f>SUM(テーブル8[[#This Row],[本税]:[督促手数料]])</f>
        <v>0</v>
      </c>
    </row>
    <row r="30" spans="9:12">
      <c r="I30" s="47"/>
      <c r="J30" s="47"/>
      <c r="K30" s="47"/>
      <c r="L30" s="47">
        <f>SUM(テーブル8[[#This Row],[本税]:[督促手数料]])</f>
        <v>0</v>
      </c>
    </row>
    <row r="31" spans="9:12">
      <c r="I31" s="47"/>
      <c r="J31" s="47"/>
      <c r="K31" s="47"/>
      <c r="L31" s="47">
        <f>SUM(テーブル8[[#This Row],[本税]:[督促手数料]])</f>
        <v>0</v>
      </c>
    </row>
    <row r="32" spans="9:12">
      <c r="I32" s="47"/>
      <c r="J32" s="47"/>
      <c r="K32" s="47"/>
      <c r="L32" s="47">
        <f>SUM(テーブル8[[#This Row],[本税]:[督促手数料]])</f>
        <v>0</v>
      </c>
    </row>
    <row r="33" spans="9:12">
      <c r="I33" s="47"/>
      <c r="J33" s="47"/>
      <c r="K33" s="47"/>
      <c r="L33" s="47">
        <f>SUM(テーブル8[[#This Row],[本税]:[督促手数料]])</f>
        <v>0</v>
      </c>
    </row>
    <row r="34" spans="9:12">
      <c r="I34" s="47"/>
      <c r="J34" s="47"/>
      <c r="K34" s="47"/>
      <c r="L34" s="47">
        <f>SUM(テーブル8[[#This Row],[本税]:[督促手数料]])</f>
        <v>0</v>
      </c>
    </row>
    <row r="35" spans="9:12">
      <c r="I35" s="47"/>
      <c r="J35" s="47"/>
      <c r="K35" s="47"/>
      <c r="L35" s="47">
        <f>SUM(テーブル8[[#This Row],[本税]:[督促手数料]])</f>
        <v>0</v>
      </c>
    </row>
    <row r="36" spans="9:12">
      <c r="I36" s="47"/>
      <c r="J36" s="47"/>
      <c r="K36" s="47"/>
      <c r="L36" s="47">
        <f>SUM(テーブル8[[#This Row],[本税]:[督促手数料]])</f>
        <v>0</v>
      </c>
    </row>
    <row r="37" spans="9:12">
      <c r="I37" s="47"/>
      <c r="J37" s="47"/>
      <c r="K37" s="47"/>
      <c r="L37" s="47">
        <f>SUM(テーブル8[[#This Row],[本税]:[督促手数料]])</f>
        <v>0</v>
      </c>
    </row>
    <row r="38" spans="9:12">
      <c r="I38" s="47"/>
      <c r="J38" s="47"/>
      <c r="K38" s="47"/>
      <c r="L38" s="47">
        <f>SUM(テーブル8[[#This Row],[本税]:[督促手数料]])</f>
        <v>0</v>
      </c>
    </row>
    <row r="39" spans="9:12">
      <c r="I39" s="47"/>
      <c r="J39" s="47"/>
      <c r="K39" s="47"/>
      <c r="L39" s="47">
        <f>SUM(テーブル8[[#This Row],[本税]:[督促手数料]])</f>
        <v>0</v>
      </c>
    </row>
    <row r="40" spans="9:12">
      <c r="I40" s="47"/>
      <c r="J40" s="47"/>
      <c r="K40" s="47"/>
      <c r="L40" s="47">
        <f>SUM(テーブル8[[#This Row],[本税]:[督促手数料]])</f>
        <v>0</v>
      </c>
    </row>
    <row r="41" spans="9:12">
      <c r="I41" s="47">
        <f>SUBTOTAL(109,テーブル8[本税])</f>
        <v>0</v>
      </c>
      <c r="J41" s="47">
        <f>SUBTOTAL(109,テーブル8[延滞金])</f>
        <v>0</v>
      </c>
      <c r="K41" s="47">
        <f>SUBTOTAL(109,テーブル8[督促手数料])</f>
        <v>0</v>
      </c>
      <c r="L41" s="47">
        <f>SUBTOTAL(109,テーブル8[納付金額])</f>
        <v>0</v>
      </c>
    </row>
    <row r="42" spans="9:12">
      <c r="I42" s="47"/>
      <c r="J42" s="47"/>
      <c r="K42" s="47"/>
      <c r="L42" s="47"/>
    </row>
    <row r="43" spans="9:12">
      <c r="I43" s="47"/>
      <c r="J43" s="47"/>
      <c r="K43" s="47"/>
      <c r="L43" s="47"/>
    </row>
    <row r="44" spans="9:12">
      <c r="I44" s="47"/>
      <c r="J44" s="47"/>
      <c r="K44" s="47"/>
      <c r="L44" s="47"/>
    </row>
    <row r="45" spans="9:12">
      <c r="I45" s="47"/>
      <c r="J45" s="47"/>
      <c r="K45" s="47"/>
      <c r="L45" s="47"/>
    </row>
    <row r="46" spans="9:12">
      <c r="I46" s="47"/>
      <c r="J46" s="47"/>
      <c r="K46" s="47"/>
      <c r="L46" s="47"/>
    </row>
    <row r="47" spans="9:12">
      <c r="I47" s="47"/>
      <c r="J47" s="47"/>
      <c r="K47" s="47"/>
      <c r="L47" s="47"/>
    </row>
    <row r="48" spans="9:12">
      <c r="I48" s="47"/>
      <c r="J48" s="47"/>
      <c r="K48" s="47"/>
      <c r="L48" s="47"/>
    </row>
    <row r="49" spans="9:12">
      <c r="I49" s="47"/>
      <c r="J49" s="47"/>
      <c r="K49" s="47"/>
      <c r="L49" s="47"/>
    </row>
    <row r="50" spans="9:12">
      <c r="I50" s="47"/>
      <c r="J50" s="47"/>
      <c r="K50" s="47"/>
      <c r="L50" s="47"/>
    </row>
    <row r="51" spans="9:12">
      <c r="I51" s="47"/>
      <c r="J51" s="47"/>
      <c r="K51" s="47"/>
      <c r="L51" s="47"/>
    </row>
    <row r="52" spans="9:12">
      <c r="I52" s="47"/>
      <c r="J52" s="47"/>
      <c r="K52" s="47"/>
      <c r="L52" s="47"/>
    </row>
    <row r="53" spans="9:12">
      <c r="I53" s="47"/>
      <c r="J53" s="47"/>
      <c r="K53" s="47"/>
      <c r="L53" s="47"/>
    </row>
    <row r="54" spans="9:12">
      <c r="I54" s="47"/>
      <c r="J54" s="47"/>
      <c r="K54" s="47"/>
      <c r="L54" s="47"/>
    </row>
    <row r="55" spans="9:12">
      <c r="I55" s="47"/>
      <c r="J55" s="47"/>
      <c r="K55" s="47"/>
      <c r="L55" s="47"/>
    </row>
    <row r="56" spans="9:12">
      <c r="I56" s="47"/>
      <c r="J56" s="47"/>
      <c r="K56" s="47"/>
      <c r="L56" s="47"/>
    </row>
    <row r="57" spans="9:12">
      <c r="I57" s="47"/>
      <c r="J57" s="47"/>
      <c r="K57" s="47"/>
      <c r="L57" s="47"/>
    </row>
    <row r="58" spans="9:12">
      <c r="I58" s="47"/>
      <c r="J58" s="47"/>
      <c r="K58" s="47"/>
      <c r="L58" s="47"/>
    </row>
    <row r="59" spans="9:12">
      <c r="I59" s="47"/>
      <c r="J59" s="47"/>
      <c r="K59" s="47"/>
      <c r="L59" s="47"/>
    </row>
    <row r="60" spans="9:12">
      <c r="I60" s="47"/>
      <c r="J60" s="47"/>
      <c r="K60" s="47"/>
      <c r="L60" s="47"/>
    </row>
    <row r="61" spans="9:12">
      <c r="I61" s="47"/>
      <c r="J61" s="47"/>
      <c r="K61" s="47"/>
      <c r="L61" s="47"/>
    </row>
    <row r="62" spans="9:12">
      <c r="I62" s="47"/>
      <c r="J62" s="47"/>
      <c r="K62" s="47"/>
      <c r="L62" s="47"/>
    </row>
    <row r="63" spans="9:12">
      <c r="I63" s="47"/>
      <c r="J63" s="47"/>
      <c r="K63" s="47"/>
      <c r="L63" s="47"/>
    </row>
    <row r="64" spans="9:12">
      <c r="I64" s="47"/>
      <c r="J64" s="47"/>
      <c r="K64" s="47"/>
      <c r="L64" s="47"/>
    </row>
    <row r="65" spans="9:12">
      <c r="I65" s="47"/>
      <c r="J65" s="47"/>
      <c r="K65" s="47"/>
      <c r="L65" s="47"/>
    </row>
    <row r="66" spans="9:12">
      <c r="I66" s="47"/>
      <c r="J66" s="47"/>
      <c r="K66" s="47"/>
      <c r="L66" s="47"/>
    </row>
    <row r="67" spans="9:12">
      <c r="I67" s="47"/>
      <c r="J67" s="47"/>
      <c r="K67" s="47"/>
      <c r="L67" s="47"/>
    </row>
    <row r="68" spans="9:12">
      <c r="I68" s="47"/>
      <c r="J68" s="47"/>
      <c r="K68" s="47"/>
      <c r="L68" s="47"/>
    </row>
    <row r="69" spans="9:12">
      <c r="I69" s="47"/>
      <c r="J69" s="47"/>
      <c r="K69" s="47"/>
      <c r="L69" s="47"/>
    </row>
    <row r="70" spans="9:12">
      <c r="I70" s="47"/>
      <c r="J70" s="47"/>
      <c r="K70" s="47"/>
      <c r="L70" s="47"/>
    </row>
    <row r="71" spans="9:12">
      <c r="I71" s="47"/>
      <c r="J71" s="47"/>
      <c r="K71" s="47"/>
      <c r="L71" s="47"/>
    </row>
    <row r="72" spans="9:12">
      <c r="I72" s="47"/>
      <c r="J72" s="47"/>
      <c r="K72" s="47"/>
      <c r="L72" s="47"/>
    </row>
    <row r="73" spans="9:12">
      <c r="I73" s="47"/>
      <c r="J73" s="47"/>
      <c r="K73" s="47"/>
      <c r="L73" s="47"/>
    </row>
    <row r="74" spans="9:12">
      <c r="I74" s="47"/>
      <c r="J74" s="47"/>
      <c r="K74" s="47"/>
      <c r="L74" s="47"/>
    </row>
    <row r="75" spans="9:12">
      <c r="I75" s="47"/>
      <c r="J75" s="47"/>
      <c r="K75" s="47"/>
      <c r="L75" s="47"/>
    </row>
    <row r="76" spans="9:12">
      <c r="I76" s="47"/>
      <c r="J76" s="47"/>
      <c r="K76" s="47"/>
      <c r="L76" s="47"/>
    </row>
    <row r="77" spans="9:12">
      <c r="I77" s="47"/>
      <c r="J77" s="47"/>
      <c r="K77" s="47"/>
      <c r="L77" s="47"/>
    </row>
    <row r="78" spans="9:12">
      <c r="I78" s="47"/>
      <c r="J78" s="47"/>
      <c r="K78" s="47"/>
      <c r="L78" s="47"/>
    </row>
    <row r="79" spans="9:12">
      <c r="I79" s="47"/>
      <c r="J79" s="47"/>
      <c r="K79" s="47"/>
      <c r="L79" s="47"/>
    </row>
    <row r="80" spans="9:12">
      <c r="I80" s="47"/>
      <c r="J80" s="47"/>
      <c r="K80" s="47"/>
      <c r="L80" s="47"/>
    </row>
    <row r="81" spans="9:12">
      <c r="I81" s="47"/>
      <c r="J81" s="47"/>
      <c r="K81" s="47"/>
      <c r="L81" s="47"/>
    </row>
    <row r="82" spans="9:12">
      <c r="I82" s="47"/>
      <c r="J82" s="47"/>
      <c r="K82" s="47"/>
      <c r="L82" s="47"/>
    </row>
    <row r="83" spans="9:12">
      <c r="I83" s="47"/>
      <c r="J83" s="47"/>
      <c r="K83" s="47"/>
      <c r="L83" s="47"/>
    </row>
    <row r="84" spans="9:12">
      <c r="I84" s="47"/>
      <c r="J84" s="47"/>
      <c r="K84" s="47"/>
      <c r="L84" s="47"/>
    </row>
    <row r="85" spans="9:12">
      <c r="I85" s="47"/>
      <c r="J85" s="47"/>
      <c r="K85" s="47"/>
      <c r="L85" s="47"/>
    </row>
    <row r="86" spans="9:12">
      <c r="I86" s="47"/>
      <c r="J86" s="47"/>
      <c r="K86" s="47"/>
      <c r="L86" s="47"/>
    </row>
    <row r="87" spans="9:12">
      <c r="I87" s="47"/>
      <c r="J87" s="47"/>
      <c r="K87" s="47"/>
      <c r="L87" s="47"/>
    </row>
    <row r="88" spans="9:12">
      <c r="I88" s="47"/>
      <c r="J88" s="47"/>
      <c r="K88" s="47"/>
      <c r="L88" s="47"/>
    </row>
    <row r="89" spans="9:12">
      <c r="I89" s="47"/>
      <c r="J89" s="47"/>
      <c r="K89" s="47"/>
      <c r="L89" s="47"/>
    </row>
    <row r="90" spans="9:12">
      <c r="I90" s="47"/>
      <c r="J90" s="47"/>
      <c r="K90" s="47"/>
      <c r="L90" s="47"/>
    </row>
    <row r="91" spans="9:12">
      <c r="I91" s="47"/>
      <c r="J91" s="47"/>
      <c r="K91" s="47"/>
      <c r="L91" s="47"/>
    </row>
    <row r="92" spans="9:12">
      <c r="I92" s="47"/>
      <c r="J92" s="47"/>
      <c r="K92" s="47"/>
      <c r="L92" s="47"/>
    </row>
    <row r="93" spans="9:12">
      <c r="I93" s="47"/>
      <c r="J93" s="47"/>
      <c r="K93" s="47"/>
      <c r="L93" s="47"/>
    </row>
    <row r="94" spans="9:12">
      <c r="I94" s="47"/>
      <c r="J94" s="47"/>
      <c r="K94" s="47"/>
      <c r="L94" s="47"/>
    </row>
    <row r="95" spans="9:12">
      <c r="I95" s="47"/>
      <c r="J95" s="47"/>
      <c r="K95" s="47"/>
      <c r="L95" s="47"/>
    </row>
    <row r="96" spans="9:12">
      <c r="I96" s="47"/>
      <c r="J96" s="47"/>
      <c r="K96" s="47"/>
      <c r="L96" s="47"/>
    </row>
    <row r="97" spans="9:12">
      <c r="I97" s="47"/>
      <c r="J97" s="47"/>
      <c r="K97" s="47"/>
      <c r="L97" s="47"/>
    </row>
    <row r="98" spans="9:12">
      <c r="I98" s="47"/>
      <c r="J98" s="47"/>
      <c r="K98" s="47"/>
      <c r="L98" s="47"/>
    </row>
    <row r="99" spans="9:12">
      <c r="I99" s="47"/>
      <c r="J99" s="47"/>
      <c r="K99" s="47"/>
      <c r="L99" s="47"/>
    </row>
    <row r="100" spans="9:12">
      <c r="I100" s="47"/>
      <c r="J100" s="47"/>
      <c r="K100" s="47"/>
      <c r="L100" s="47"/>
    </row>
    <row r="101" spans="9:12">
      <c r="I101" s="47"/>
      <c r="J101" s="47"/>
      <c r="K101" s="47"/>
      <c r="L101" s="47"/>
    </row>
    <row r="102" spans="9:12">
      <c r="I102" s="47"/>
      <c r="J102" s="47"/>
      <c r="K102" s="47"/>
      <c r="L102" s="47"/>
    </row>
    <row r="103" spans="9:12">
      <c r="I103" s="47"/>
      <c r="J103" s="47"/>
      <c r="K103" s="47"/>
      <c r="L103" s="47"/>
    </row>
    <row r="104" spans="9:12">
      <c r="I104" s="47"/>
      <c r="J104" s="47"/>
      <c r="K104" s="47"/>
      <c r="L104" s="47"/>
    </row>
    <row r="105" spans="9:12">
      <c r="I105" s="47"/>
      <c r="J105" s="47"/>
      <c r="K105" s="47"/>
      <c r="L105" s="47"/>
    </row>
    <row r="106" spans="9:12">
      <c r="I106" s="47"/>
      <c r="J106" s="47"/>
      <c r="K106" s="47"/>
      <c r="L106" s="47"/>
    </row>
    <row r="107" spans="9:12">
      <c r="I107" s="47"/>
      <c r="J107" s="47"/>
      <c r="K107" s="47"/>
      <c r="L107" s="47"/>
    </row>
    <row r="108" spans="9:12">
      <c r="I108" s="47"/>
      <c r="J108" s="47"/>
      <c r="K108" s="47"/>
      <c r="L108" s="47"/>
    </row>
    <row r="109" spans="9:12">
      <c r="I109" s="47"/>
      <c r="J109" s="47"/>
      <c r="K109" s="47"/>
      <c r="L109" s="47"/>
    </row>
    <row r="110" spans="9:12">
      <c r="I110" s="47"/>
      <c r="J110" s="47"/>
      <c r="K110" s="47"/>
      <c r="L110" s="47"/>
    </row>
    <row r="111" spans="9:12">
      <c r="I111" s="47"/>
      <c r="J111" s="47"/>
      <c r="K111" s="47"/>
      <c r="L111" s="47"/>
    </row>
    <row r="112" spans="9:12">
      <c r="I112" s="47"/>
      <c r="J112" s="47"/>
      <c r="K112" s="47"/>
      <c r="L112" s="47"/>
    </row>
    <row r="113" spans="9:12">
      <c r="I113" s="47"/>
      <c r="J113" s="47"/>
      <c r="K113" s="47"/>
      <c r="L113" s="47"/>
    </row>
    <row r="114" spans="9:12">
      <c r="I114" s="47"/>
      <c r="J114" s="47"/>
      <c r="K114" s="47"/>
      <c r="L114" s="47"/>
    </row>
    <row r="115" spans="9:12">
      <c r="I115" s="47"/>
      <c r="J115" s="47"/>
      <c r="K115" s="47"/>
      <c r="L115" s="47"/>
    </row>
    <row r="116" spans="9:12">
      <c r="I116" s="47"/>
      <c r="J116" s="47"/>
      <c r="K116" s="47"/>
      <c r="L116" s="47"/>
    </row>
    <row r="117" spans="9:12">
      <c r="I117" s="47"/>
      <c r="J117" s="47"/>
      <c r="K117" s="47"/>
      <c r="L117" s="47"/>
    </row>
    <row r="118" spans="9:12">
      <c r="I118" s="47"/>
      <c r="J118" s="47"/>
      <c r="K118" s="47"/>
      <c r="L118" s="47"/>
    </row>
    <row r="119" spans="9:12">
      <c r="I119" s="47"/>
      <c r="J119" s="47"/>
      <c r="K119" s="47"/>
      <c r="L119" s="47"/>
    </row>
    <row r="120" spans="9:12">
      <c r="I120" s="47"/>
      <c r="J120" s="47"/>
      <c r="K120" s="47"/>
      <c r="L120" s="47"/>
    </row>
    <row r="121" spans="9:12">
      <c r="I121" s="47"/>
      <c r="J121" s="47"/>
      <c r="K121" s="47"/>
      <c r="L121" s="47"/>
    </row>
    <row r="122" spans="9:12">
      <c r="I122" s="47"/>
      <c r="J122" s="47"/>
      <c r="K122" s="47"/>
      <c r="L122" s="47"/>
    </row>
    <row r="123" spans="9:12">
      <c r="I123" s="47"/>
      <c r="J123" s="47"/>
      <c r="K123" s="47"/>
      <c r="L123" s="47"/>
    </row>
    <row r="124" spans="9:12">
      <c r="I124" s="47"/>
      <c r="J124" s="47"/>
      <c r="K124" s="47"/>
      <c r="L124" s="47"/>
    </row>
    <row r="125" spans="9:12">
      <c r="I125" s="47"/>
      <c r="J125" s="47"/>
      <c r="K125" s="47"/>
      <c r="L125" s="47"/>
    </row>
    <row r="126" spans="9:12">
      <c r="I126" s="47"/>
      <c r="J126" s="47"/>
      <c r="K126" s="47"/>
      <c r="L126" s="47"/>
    </row>
    <row r="127" spans="9:12">
      <c r="I127" s="47"/>
      <c r="J127" s="47"/>
      <c r="K127" s="47"/>
      <c r="L127" s="47"/>
    </row>
    <row r="128" spans="9:12">
      <c r="I128" s="47"/>
      <c r="J128" s="47"/>
      <c r="K128" s="47"/>
      <c r="L128" s="47"/>
    </row>
    <row r="129" spans="9:12">
      <c r="I129" s="47"/>
      <c r="J129" s="47"/>
      <c r="K129" s="47"/>
      <c r="L129" s="47"/>
    </row>
    <row r="130" spans="9:12">
      <c r="I130" s="47"/>
      <c r="J130" s="47"/>
      <c r="K130" s="47"/>
      <c r="L130" s="47"/>
    </row>
    <row r="131" spans="9:12">
      <c r="I131" s="47"/>
      <c r="J131" s="47"/>
      <c r="K131" s="47"/>
      <c r="L131" s="47"/>
    </row>
    <row r="132" spans="9:12">
      <c r="I132" s="47"/>
      <c r="J132" s="47"/>
      <c r="K132" s="47"/>
      <c r="L132" s="47"/>
    </row>
    <row r="133" spans="9:12">
      <c r="I133" s="47"/>
      <c r="J133" s="47"/>
      <c r="K133" s="47"/>
      <c r="L133" s="47"/>
    </row>
    <row r="134" spans="9:12">
      <c r="I134" s="47"/>
      <c r="J134" s="47"/>
      <c r="K134" s="47"/>
      <c r="L134" s="47"/>
    </row>
    <row r="135" spans="9:12">
      <c r="I135" s="47"/>
      <c r="J135" s="47"/>
      <c r="K135" s="47"/>
      <c r="L135" s="47"/>
    </row>
    <row r="136" spans="9:12">
      <c r="I136" s="47"/>
      <c r="J136" s="47"/>
      <c r="K136" s="47"/>
      <c r="L136" s="47"/>
    </row>
    <row r="137" spans="9:12">
      <c r="I137" s="47"/>
      <c r="J137" s="47"/>
      <c r="K137" s="47"/>
      <c r="L137" s="47"/>
    </row>
    <row r="138" spans="9:12">
      <c r="I138" s="47"/>
      <c r="J138" s="47"/>
      <c r="K138" s="47"/>
      <c r="L138" s="47"/>
    </row>
    <row r="139" spans="9:12">
      <c r="I139" s="47"/>
      <c r="J139" s="47"/>
      <c r="K139" s="47"/>
      <c r="L139" s="47"/>
    </row>
    <row r="140" spans="9:12">
      <c r="I140" s="47"/>
      <c r="J140" s="47"/>
      <c r="K140" s="47"/>
      <c r="L140" s="47"/>
    </row>
    <row r="141" spans="9:12">
      <c r="I141" s="47"/>
      <c r="J141" s="47"/>
      <c r="K141" s="47"/>
      <c r="L141" s="47"/>
    </row>
    <row r="142" spans="9:12">
      <c r="I142" s="47"/>
      <c r="J142" s="47"/>
      <c r="K142" s="47"/>
      <c r="L142" s="47"/>
    </row>
    <row r="143" spans="9:12">
      <c r="I143" s="47"/>
      <c r="J143" s="47"/>
      <c r="K143" s="47"/>
      <c r="L143" s="47"/>
    </row>
    <row r="144" spans="9:12">
      <c r="I144" s="47"/>
      <c r="J144" s="47"/>
      <c r="K144" s="47"/>
      <c r="L144" s="47"/>
    </row>
    <row r="145" spans="9:12">
      <c r="I145" s="47"/>
      <c r="J145" s="47"/>
      <c r="K145" s="47"/>
      <c r="L145" s="47"/>
    </row>
    <row r="146" spans="9:12">
      <c r="I146" s="47"/>
      <c r="J146" s="47"/>
      <c r="K146" s="47"/>
      <c r="L146" s="47"/>
    </row>
    <row r="147" spans="9:12">
      <c r="I147" s="47"/>
      <c r="J147" s="47"/>
      <c r="K147" s="47"/>
      <c r="L147" s="47"/>
    </row>
    <row r="148" spans="9:12">
      <c r="I148" s="47"/>
      <c r="J148" s="47"/>
      <c r="K148" s="47"/>
      <c r="L148" s="47"/>
    </row>
    <row r="149" spans="9:12">
      <c r="I149" s="47"/>
      <c r="J149" s="47"/>
      <c r="K149" s="47"/>
      <c r="L149" s="47"/>
    </row>
    <row r="150" spans="9:12">
      <c r="I150" s="47"/>
      <c r="J150" s="47"/>
      <c r="K150" s="47"/>
      <c r="L150" s="47"/>
    </row>
    <row r="151" spans="9:12">
      <c r="I151" s="47"/>
      <c r="J151" s="47"/>
      <c r="K151" s="47"/>
      <c r="L151" s="47"/>
    </row>
    <row r="152" spans="9:12">
      <c r="I152" s="47"/>
      <c r="J152" s="47"/>
      <c r="K152" s="47"/>
      <c r="L152" s="47"/>
    </row>
    <row r="153" spans="9:12">
      <c r="I153" s="47"/>
      <c r="J153" s="47"/>
      <c r="K153" s="47"/>
      <c r="L153" s="47"/>
    </row>
    <row r="154" spans="9:12">
      <c r="I154" s="47"/>
      <c r="J154" s="47"/>
      <c r="K154" s="47"/>
      <c r="L154" s="47"/>
    </row>
    <row r="155" spans="9:12">
      <c r="I155" s="47"/>
      <c r="J155" s="47"/>
      <c r="K155" s="47"/>
      <c r="L155" s="47"/>
    </row>
    <row r="156" spans="9:12">
      <c r="I156" s="47"/>
      <c r="J156" s="47"/>
      <c r="K156" s="47"/>
      <c r="L156" s="47"/>
    </row>
    <row r="157" spans="9:12">
      <c r="I157" s="47"/>
      <c r="J157" s="47"/>
      <c r="K157" s="47"/>
      <c r="L157" s="47"/>
    </row>
    <row r="158" spans="9:12">
      <c r="I158" s="47"/>
      <c r="J158" s="47"/>
      <c r="K158" s="47"/>
      <c r="L158" s="47"/>
    </row>
    <row r="159" spans="9:12">
      <c r="I159" s="47"/>
      <c r="J159" s="47"/>
      <c r="K159" s="47"/>
      <c r="L159" s="47"/>
    </row>
    <row r="160" spans="9:12">
      <c r="I160" s="47"/>
      <c r="J160" s="47"/>
      <c r="K160" s="47"/>
      <c r="L160" s="47"/>
    </row>
    <row r="161" spans="9:12">
      <c r="I161" s="47"/>
      <c r="J161" s="47"/>
      <c r="K161" s="47"/>
      <c r="L161" s="47"/>
    </row>
    <row r="162" spans="9:12">
      <c r="I162" s="47"/>
      <c r="J162" s="47"/>
      <c r="K162" s="47"/>
      <c r="L162" s="47"/>
    </row>
    <row r="163" spans="9:12">
      <c r="I163" s="47"/>
      <c r="J163" s="47"/>
      <c r="K163" s="47"/>
      <c r="L163" s="47"/>
    </row>
    <row r="164" spans="9:12">
      <c r="I164" s="47"/>
      <c r="J164" s="47"/>
      <c r="K164" s="47"/>
      <c r="L164" s="47"/>
    </row>
    <row r="165" spans="9:12">
      <c r="I165" s="47"/>
      <c r="J165" s="47"/>
      <c r="K165" s="47"/>
      <c r="L165" s="47"/>
    </row>
    <row r="166" spans="9:12">
      <c r="I166" s="47"/>
      <c r="J166" s="47"/>
      <c r="K166" s="47"/>
      <c r="L166" s="47"/>
    </row>
    <row r="167" spans="9:12">
      <c r="I167" s="47"/>
      <c r="J167" s="47"/>
      <c r="K167" s="47"/>
      <c r="L167" s="47"/>
    </row>
    <row r="168" spans="9:12">
      <c r="I168" s="47"/>
      <c r="J168" s="47"/>
      <c r="K168" s="47"/>
      <c r="L168" s="47"/>
    </row>
    <row r="169" spans="9:12">
      <c r="I169" s="47"/>
      <c r="J169" s="47"/>
      <c r="K169" s="47"/>
      <c r="L169" s="47"/>
    </row>
    <row r="170" spans="9:12">
      <c r="I170" s="47"/>
      <c r="J170" s="47"/>
      <c r="K170" s="47"/>
      <c r="L170" s="47"/>
    </row>
    <row r="171" spans="9:12">
      <c r="I171" s="47"/>
      <c r="J171" s="47"/>
      <c r="K171" s="47"/>
      <c r="L171" s="47"/>
    </row>
    <row r="172" spans="9:12">
      <c r="I172" s="47"/>
      <c r="J172" s="47"/>
      <c r="K172" s="47"/>
      <c r="L172" s="47"/>
    </row>
    <row r="173" spans="9:12">
      <c r="I173" s="47"/>
      <c r="J173" s="47"/>
      <c r="K173" s="47"/>
      <c r="L173" s="47"/>
    </row>
    <row r="174" spans="9:12">
      <c r="I174" s="47"/>
      <c r="J174" s="47"/>
      <c r="K174" s="47"/>
      <c r="L174" s="47"/>
    </row>
    <row r="175" spans="9:12">
      <c r="I175" s="47"/>
      <c r="J175" s="47"/>
      <c r="K175" s="47"/>
      <c r="L175" s="47"/>
    </row>
    <row r="176" spans="9:12">
      <c r="I176" s="47"/>
      <c r="J176" s="47"/>
      <c r="K176" s="47"/>
      <c r="L176" s="47"/>
    </row>
    <row r="177" spans="9:12">
      <c r="I177" s="47"/>
      <c r="J177" s="47"/>
      <c r="K177" s="47"/>
      <c r="L177" s="47"/>
    </row>
    <row r="178" spans="9:12">
      <c r="I178" s="47"/>
      <c r="J178" s="47"/>
      <c r="K178" s="47"/>
      <c r="L178" s="47"/>
    </row>
    <row r="179" spans="9:12">
      <c r="I179" s="47"/>
      <c r="J179" s="47"/>
      <c r="K179" s="47"/>
      <c r="L179" s="47"/>
    </row>
    <row r="180" spans="9:12">
      <c r="I180" s="47"/>
      <c r="J180" s="47"/>
      <c r="K180" s="47"/>
      <c r="L180" s="47"/>
    </row>
    <row r="181" spans="9:12">
      <c r="I181" s="47"/>
      <c r="J181" s="47"/>
      <c r="K181" s="47"/>
      <c r="L181" s="47"/>
    </row>
    <row r="182" spans="9:12">
      <c r="I182" s="47"/>
      <c r="J182" s="47"/>
      <c r="K182" s="47"/>
      <c r="L182" s="47"/>
    </row>
    <row r="183" spans="9:12">
      <c r="I183" s="47"/>
      <c r="J183" s="47"/>
      <c r="K183" s="47"/>
      <c r="L183" s="47"/>
    </row>
    <row r="184" spans="9:12">
      <c r="I184" s="47"/>
      <c r="J184" s="47"/>
      <c r="K184" s="47"/>
      <c r="L184" s="47"/>
    </row>
    <row r="185" spans="9:12">
      <c r="I185" s="47"/>
      <c r="J185" s="47"/>
      <c r="K185" s="47"/>
      <c r="L185" s="47"/>
    </row>
    <row r="186" spans="9:12">
      <c r="I186" s="47"/>
      <c r="J186" s="47"/>
      <c r="K186" s="47"/>
      <c r="L186" s="47"/>
    </row>
    <row r="187" spans="9:12">
      <c r="I187" s="47"/>
      <c r="J187" s="47"/>
      <c r="K187" s="47"/>
      <c r="L187" s="47"/>
    </row>
    <row r="188" spans="9:12">
      <c r="I188" s="47"/>
      <c r="J188" s="47"/>
      <c r="K188" s="47"/>
      <c r="L188" s="47"/>
    </row>
    <row r="189" spans="9:12">
      <c r="I189" s="47"/>
      <c r="J189" s="47"/>
      <c r="K189" s="47"/>
      <c r="L189" s="47"/>
    </row>
    <row r="190" spans="9:12">
      <c r="I190" s="47"/>
      <c r="J190" s="47"/>
      <c r="K190" s="47"/>
      <c r="L190" s="47"/>
    </row>
    <row r="191" spans="9:12">
      <c r="I191" s="47"/>
      <c r="J191" s="47"/>
      <c r="K191" s="47"/>
      <c r="L191" s="47"/>
    </row>
    <row r="192" spans="9:12">
      <c r="I192" s="47"/>
      <c r="J192" s="47"/>
      <c r="K192" s="47"/>
      <c r="L192" s="47"/>
    </row>
    <row r="193" spans="9:12">
      <c r="I193" s="47"/>
      <c r="J193" s="47"/>
      <c r="K193" s="47"/>
      <c r="L193" s="47"/>
    </row>
    <row r="194" spans="9:12">
      <c r="I194" s="47"/>
      <c r="J194" s="47"/>
      <c r="K194" s="47"/>
      <c r="L194" s="47"/>
    </row>
    <row r="195" spans="9:12">
      <c r="I195" s="47"/>
      <c r="J195" s="47"/>
      <c r="K195" s="47"/>
      <c r="L195" s="47"/>
    </row>
    <row r="196" spans="9:12">
      <c r="I196" s="47"/>
      <c r="J196" s="47"/>
      <c r="K196" s="47"/>
      <c r="L196" s="47"/>
    </row>
    <row r="197" spans="9:12">
      <c r="I197" s="47"/>
      <c r="J197" s="47"/>
      <c r="K197" s="47"/>
      <c r="L197" s="47"/>
    </row>
    <row r="198" spans="9:12">
      <c r="I198" s="47"/>
      <c r="J198" s="47"/>
      <c r="K198" s="47"/>
      <c r="L198" s="47"/>
    </row>
    <row r="199" spans="9:12">
      <c r="I199" s="47"/>
      <c r="J199" s="47"/>
      <c r="K199" s="47"/>
      <c r="L199" s="47"/>
    </row>
    <row r="200" spans="9:12">
      <c r="I200" s="47"/>
      <c r="J200" s="47"/>
      <c r="K200" s="47"/>
      <c r="L200" s="47"/>
    </row>
    <row r="201" spans="9:12">
      <c r="I201" s="47"/>
      <c r="J201" s="47"/>
      <c r="K201" s="47"/>
      <c r="L201" s="47"/>
    </row>
    <row r="202" spans="9:12">
      <c r="I202" s="47"/>
      <c r="J202" s="47"/>
      <c r="K202" s="47"/>
      <c r="L202" s="47"/>
    </row>
    <row r="203" spans="9:12">
      <c r="I203" s="47"/>
      <c r="J203" s="47"/>
      <c r="K203" s="47"/>
      <c r="L203" s="47"/>
    </row>
    <row r="204" spans="9:12">
      <c r="I204" s="47"/>
      <c r="J204" s="47"/>
      <c r="K204" s="47"/>
      <c r="L204" s="47"/>
    </row>
    <row r="205" spans="9:12">
      <c r="I205" s="47"/>
      <c r="J205" s="47"/>
      <c r="K205" s="47"/>
      <c r="L205" s="47"/>
    </row>
    <row r="206" spans="9:12">
      <c r="I206" s="47"/>
      <c r="J206" s="47"/>
      <c r="K206" s="47"/>
      <c r="L206" s="47"/>
    </row>
    <row r="207" spans="9:12">
      <c r="I207" s="47"/>
      <c r="J207" s="47"/>
      <c r="K207" s="47"/>
      <c r="L207" s="47"/>
    </row>
    <row r="208" spans="9:12">
      <c r="I208" s="47"/>
      <c r="J208" s="47"/>
      <c r="K208" s="47"/>
      <c r="L208" s="47"/>
    </row>
    <row r="209" spans="9:12">
      <c r="I209" s="47"/>
      <c r="J209" s="47"/>
      <c r="K209" s="47"/>
      <c r="L209" s="47"/>
    </row>
    <row r="210" spans="9:12">
      <c r="I210" s="47"/>
      <c r="J210" s="47"/>
      <c r="K210" s="47"/>
      <c r="L210" s="47"/>
    </row>
    <row r="211" spans="9:12">
      <c r="I211" s="47"/>
      <c r="J211" s="47"/>
      <c r="K211" s="47"/>
      <c r="L211" s="47"/>
    </row>
    <row r="212" spans="9:12">
      <c r="I212" s="47"/>
      <c r="J212" s="47"/>
      <c r="K212" s="47"/>
      <c r="L212" s="47"/>
    </row>
    <row r="213" spans="9:12">
      <c r="I213" s="47"/>
      <c r="J213" s="47"/>
      <c r="K213" s="47"/>
      <c r="L213" s="47"/>
    </row>
    <row r="214" spans="9:12">
      <c r="I214" s="47"/>
      <c r="J214" s="47"/>
      <c r="K214" s="47"/>
      <c r="L214" s="47"/>
    </row>
    <row r="215" spans="9:12">
      <c r="I215" s="47"/>
      <c r="J215" s="47"/>
      <c r="K215" s="47"/>
      <c r="L215" s="47"/>
    </row>
    <row r="216" spans="9:12">
      <c r="I216" s="47"/>
      <c r="J216" s="47"/>
      <c r="K216" s="47"/>
      <c r="L216" s="47"/>
    </row>
    <row r="217" spans="9:12">
      <c r="I217" s="47"/>
      <c r="J217" s="47"/>
      <c r="K217" s="47"/>
      <c r="L217" s="47"/>
    </row>
    <row r="218" spans="9:12">
      <c r="I218" s="47"/>
      <c r="J218" s="47"/>
      <c r="K218" s="47"/>
      <c r="L218" s="47"/>
    </row>
    <row r="219" spans="9:12">
      <c r="I219" s="47"/>
      <c r="J219" s="47"/>
      <c r="K219" s="47"/>
      <c r="L219" s="47"/>
    </row>
    <row r="220" spans="9:12">
      <c r="I220" s="47"/>
      <c r="J220" s="47"/>
      <c r="K220" s="47"/>
      <c r="L220" s="47"/>
    </row>
    <row r="221" spans="9:12">
      <c r="I221" s="47"/>
      <c r="J221" s="47"/>
      <c r="K221" s="47"/>
      <c r="L221" s="47"/>
    </row>
    <row r="222" spans="9:12">
      <c r="I222" s="47"/>
      <c r="J222" s="47"/>
      <c r="K222" s="47"/>
      <c r="L222" s="47"/>
    </row>
    <row r="223" spans="9:12">
      <c r="I223" s="47"/>
      <c r="J223" s="47"/>
      <c r="K223" s="47"/>
      <c r="L223" s="47"/>
    </row>
    <row r="224" spans="9:12">
      <c r="I224" s="47"/>
      <c r="J224" s="47"/>
      <c r="K224" s="47"/>
      <c r="L224" s="47"/>
    </row>
    <row r="225" spans="9:12">
      <c r="I225" s="47"/>
      <c r="J225" s="47"/>
      <c r="K225" s="47"/>
      <c r="L225" s="47"/>
    </row>
    <row r="226" spans="9:12">
      <c r="I226" s="47"/>
      <c r="J226" s="47"/>
      <c r="K226" s="47"/>
      <c r="L226" s="47"/>
    </row>
    <row r="227" spans="9:12">
      <c r="I227" s="47"/>
      <c r="J227" s="47"/>
      <c r="K227" s="47"/>
      <c r="L227" s="47"/>
    </row>
    <row r="228" spans="9:12">
      <c r="I228" s="47"/>
      <c r="J228" s="47"/>
      <c r="K228" s="47"/>
      <c r="L228" s="47"/>
    </row>
    <row r="229" spans="9:12">
      <c r="I229" s="47"/>
      <c r="J229" s="47"/>
      <c r="K229" s="47"/>
      <c r="L229" s="47"/>
    </row>
    <row r="230" spans="9:12">
      <c r="I230" s="47"/>
      <c r="J230" s="47"/>
      <c r="K230" s="47"/>
      <c r="L230" s="47"/>
    </row>
    <row r="231" spans="9:12">
      <c r="I231" s="47"/>
      <c r="J231" s="47"/>
      <c r="K231" s="47"/>
      <c r="L231" s="47"/>
    </row>
    <row r="232" spans="9:12">
      <c r="I232" s="47"/>
      <c r="J232" s="47"/>
      <c r="K232" s="47"/>
      <c r="L232" s="47"/>
    </row>
    <row r="233" spans="9:12">
      <c r="I233" s="47"/>
      <c r="J233" s="47"/>
      <c r="K233" s="47"/>
      <c r="L233" s="47"/>
    </row>
    <row r="234" spans="9:12">
      <c r="I234" s="47"/>
      <c r="J234" s="47"/>
      <c r="K234" s="47"/>
      <c r="L234" s="47"/>
    </row>
    <row r="235" spans="9:12">
      <c r="I235" s="47"/>
      <c r="J235" s="47"/>
      <c r="K235" s="47"/>
      <c r="L235" s="47"/>
    </row>
    <row r="236" spans="9:12">
      <c r="I236" s="47"/>
      <c r="J236" s="47"/>
      <c r="K236" s="47"/>
      <c r="L236" s="47"/>
    </row>
    <row r="237" spans="9:12">
      <c r="I237" s="47"/>
      <c r="J237" s="47"/>
      <c r="K237" s="47"/>
      <c r="L237" s="47"/>
    </row>
    <row r="238" spans="9:12">
      <c r="I238" s="47"/>
      <c r="J238" s="47"/>
      <c r="K238" s="47"/>
      <c r="L238" s="47"/>
    </row>
    <row r="239" spans="9:12">
      <c r="I239" s="47"/>
      <c r="J239" s="47"/>
      <c r="K239" s="47"/>
      <c r="L239" s="47"/>
    </row>
    <row r="240" spans="9:12">
      <c r="I240" s="47"/>
      <c r="J240" s="47"/>
      <c r="K240" s="47"/>
      <c r="L240" s="47"/>
    </row>
    <row r="241" spans="9:12">
      <c r="I241" s="47"/>
      <c r="J241" s="47"/>
      <c r="K241" s="47"/>
      <c r="L241" s="47"/>
    </row>
    <row r="242" spans="9:12">
      <c r="I242" s="47"/>
      <c r="J242" s="47"/>
      <c r="K242" s="47"/>
      <c r="L242" s="47"/>
    </row>
    <row r="243" spans="9:12">
      <c r="I243" s="47"/>
      <c r="J243" s="47"/>
      <c r="K243" s="47"/>
      <c r="L243" s="47"/>
    </row>
    <row r="244" spans="9:12">
      <c r="I244" s="47"/>
      <c r="J244" s="47"/>
      <c r="K244" s="47"/>
      <c r="L244" s="47"/>
    </row>
    <row r="245" spans="9:12">
      <c r="I245" s="47"/>
      <c r="J245" s="47"/>
      <c r="K245" s="47"/>
      <c r="L245" s="47"/>
    </row>
    <row r="246" spans="9:12">
      <c r="I246" s="47"/>
      <c r="J246" s="47"/>
      <c r="K246" s="47"/>
      <c r="L246" s="47"/>
    </row>
    <row r="247" spans="9:12">
      <c r="I247" s="47"/>
      <c r="J247" s="47"/>
      <c r="K247" s="47"/>
      <c r="L247" s="47"/>
    </row>
    <row r="248" spans="9:12">
      <c r="I248" s="47"/>
      <c r="J248" s="47"/>
      <c r="K248" s="47"/>
      <c r="L248" s="47"/>
    </row>
    <row r="249" spans="9:12">
      <c r="I249" s="47"/>
      <c r="J249" s="47"/>
      <c r="K249" s="47"/>
      <c r="L249" s="47"/>
    </row>
    <row r="250" spans="9:12">
      <c r="I250" s="47"/>
      <c r="J250" s="47"/>
      <c r="K250" s="47"/>
      <c r="L250" s="47"/>
    </row>
    <row r="251" spans="9:12">
      <c r="I251" s="47"/>
      <c r="J251" s="47"/>
      <c r="K251" s="47"/>
      <c r="L251" s="47"/>
    </row>
    <row r="252" spans="9:12">
      <c r="I252" s="47"/>
      <c r="J252" s="47"/>
      <c r="K252" s="47"/>
      <c r="L252" s="47"/>
    </row>
    <row r="253" spans="9:12">
      <c r="I253" s="47"/>
      <c r="J253" s="47"/>
      <c r="K253" s="47"/>
      <c r="L253" s="47"/>
    </row>
    <row r="254" spans="9:12">
      <c r="I254" s="47"/>
      <c r="J254" s="47"/>
      <c r="K254" s="47"/>
      <c r="L254" s="47"/>
    </row>
    <row r="255" spans="9:12">
      <c r="I255" s="47"/>
      <c r="J255" s="47"/>
      <c r="K255" s="47"/>
      <c r="L255" s="47"/>
    </row>
    <row r="256" spans="9:12">
      <c r="I256" s="47"/>
      <c r="J256" s="47"/>
      <c r="K256" s="47"/>
      <c r="L256" s="47"/>
    </row>
    <row r="257" spans="9:12">
      <c r="I257" s="47"/>
      <c r="J257" s="47"/>
      <c r="K257" s="47"/>
      <c r="L257" s="47"/>
    </row>
    <row r="258" spans="9:12">
      <c r="I258" s="47"/>
      <c r="J258" s="47"/>
      <c r="K258" s="47"/>
      <c r="L258" s="47"/>
    </row>
    <row r="259" spans="9:12">
      <c r="I259" s="47"/>
      <c r="J259" s="47"/>
      <c r="K259" s="47"/>
      <c r="L259" s="47"/>
    </row>
    <row r="260" spans="9:12">
      <c r="I260" s="47"/>
      <c r="J260" s="47"/>
      <c r="K260" s="47"/>
      <c r="L260" s="47"/>
    </row>
    <row r="261" spans="9:12">
      <c r="I261" s="47"/>
      <c r="J261" s="47"/>
      <c r="K261" s="47"/>
      <c r="L261" s="47"/>
    </row>
    <row r="262" spans="9:12">
      <c r="I262" s="47"/>
      <c r="J262" s="47"/>
      <c r="K262" s="47"/>
      <c r="L262" s="47"/>
    </row>
    <row r="263" spans="9:12">
      <c r="I263" s="47"/>
      <c r="J263" s="47"/>
      <c r="K263" s="47"/>
      <c r="L263" s="47"/>
    </row>
    <row r="264" spans="9:12">
      <c r="I264" s="47"/>
      <c r="J264" s="47"/>
      <c r="K264" s="47"/>
      <c r="L264" s="47"/>
    </row>
    <row r="265" spans="9:12">
      <c r="I265" s="47"/>
      <c r="J265" s="47"/>
      <c r="K265" s="47"/>
      <c r="L265" s="47"/>
    </row>
    <row r="266" spans="9:12">
      <c r="I266" s="47"/>
      <c r="J266" s="47"/>
      <c r="K266" s="47"/>
      <c r="L266" s="47"/>
    </row>
    <row r="267" spans="9:12">
      <c r="I267" s="47"/>
      <c r="J267" s="47"/>
      <c r="K267" s="47"/>
      <c r="L267" s="47"/>
    </row>
    <row r="268" spans="9:12">
      <c r="I268" s="47"/>
      <c r="J268" s="47"/>
      <c r="K268" s="47"/>
      <c r="L268" s="47"/>
    </row>
    <row r="269" spans="9:12">
      <c r="I269" s="47"/>
      <c r="J269" s="47"/>
      <c r="K269" s="47"/>
      <c r="L269" s="47"/>
    </row>
    <row r="270" spans="9:12">
      <c r="I270" s="47"/>
      <c r="J270" s="47"/>
      <c r="K270" s="47"/>
      <c r="L270" s="47"/>
    </row>
    <row r="271" spans="9:12">
      <c r="I271" s="47"/>
      <c r="J271" s="47"/>
      <c r="K271" s="47"/>
      <c r="L271" s="47"/>
    </row>
    <row r="272" spans="9:12">
      <c r="I272" s="47"/>
      <c r="J272" s="47"/>
      <c r="K272" s="47"/>
      <c r="L272" s="47"/>
    </row>
    <row r="273" spans="9:12">
      <c r="I273" s="47"/>
      <c r="J273" s="47"/>
      <c r="K273" s="47"/>
      <c r="L273" s="47"/>
    </row>
    <row r="274" spans="9:12">
      <c r="I274" s="47"/>
      <c r="J274" s="47"/>
      <c r="K274" s="47"/>
      <c r="L274" s="47"/>
    </row>
    <row r="275" spans="9:12">
      <c r="I275" s="47"/>
      <c r="J275" s="47"/>
      <c r="K275" s="47"/>
      <c r="L275" s="47"/>
    </row>
    <row r="276" spans="9:12">
      <c r="I276" s="47"/>
      <c r="J276" s="47"/>
      <c r="K276" s="47"/>
      <c r="L276" s="47"/>
    </row>
    <row r="277" spans="9:12">
      <c r="I277" s="47"/>
      <c r="J277" s="47"/>
      <c r="K277" s="47"/>
      <c r="L277" s="47"/>
    </row>
    <row r="278" spans="9:12">
      <c r="I278" s="47"/>
      <c r="J278" s="47"/>
      <c r="K278" s="47"/>
      <c r="L278" s="47"/>
    </row>
    <row r="279" spans="9:12">
      <c r="I279" s="47"/>
      <c r="J279" s="47"/>
      <c r="K279" s="47"/>
      <c r="L279" s="47"/>
    </row>
    <row r="280" spans="9:12">
      <c r="I280" s="47"/>
      <c r="J280" s="47"/>
      <c r="K280" s="47"/>
      <c r="L280" s="47"/>
    </row>
    <row r="281" spans="9:12">
      <c r="I281" s="47"/>
      <c r="J281" s="47"/>
      <c r="K281" s="47"/>
      <c r="L281" s="47"/>
    </row>
    <row r="282" spans="9:12">
      <c r="I282" s="47"/>
      <c r="J282" s="47"/>
      <c r="K282" s="47"/>
      <c r="L282" s="47"/>
    </row>
    <row r="283" spans="9:12">
      <c r="I283" s="47"/>
      <c r="J283" s="47"/>
      <c r="K283" s="47"/>
      <c r="L283" s="47"/>
    </row>
    <row r="284" spans="9:12">
      <c r="I284" s="47"/>
      <c r="J284" s="47"/>
      <c r="K284" s="47"/>
      <c r="L284" s="47"/>
    </row>
    <row r="285" spans="9:12">
      <c r="I285" s="47"/>
      <c r="J285" s="47"/>
      <c r="K285" s="47"/>
      <c r="L285" s="47"/>
    </row>
    <row r="286" spans="9:12">
      <c r="I286" s="47"/>
      <c r="J286" s="47"/>
      <c r="K286" s="47"/>
      <c r="L286" s="47"/>
    </row>
    <row r="287" spans="9:12">
      <c r="I287" s="47"/>
      <c r="J287" s="47"/>
      <c r="K287" s="47"/>
      <c r="L287" s="47"/>
    </row>
    <row r="288" spans="9:12">
      <c r="I288" s="47"/>
      <c r="J288" s="47"/>
      <c r="K288" s="47"/>
      <c r="L288" s="47"/>
    </row>
    <row r="289" spans="9:12">
      <c r="I289" s="47"/>
      <c r="J289" s="47"/>
      <c r="K289" s="47"/>
      <c r="L289" s="47"/>
    </row>
    <row r="290" spans="9:12">
      <c r="I290" s="47"/>
      <c r="J290" s="47"/>
      <c r="K290" s="47"/>
      <c r="L290" s="47"/>
    </row>
    <row r="291" spans="9:12">
      <c r="I291" s="47"/>
      <c r="J291" s="47"/>
      <c r="K291" s="47"/>
      <c r="L291" s="47"/>
    </row>
    <row r="292" spans="9:12">
      <c r="I292" s="47"/>
      <c r="J292" s="47"/>
      <c r="K292" s="47"/>
      <c r="L292" s="47"/>
    </row>
    <row r="293" spans="9:12">
      <c r="I293" s="47"/>
      <c r="J293" s="47"/>
      <c r="K293" s="47"/>
      <c r="L293" s="47"/>
    </row>
    <row r="294" spans="9:12">
      <c r="I294" s="47"/>
      <c r="J294" s="47"/>
      <c r="K294" s="47"/>
      <c r="L294" s="47"/>
    </row>
    <row r="295" spans="9:12">
      <c r="I295" s="47"/>
      <c r="J295" s="47"/>
      <c r="K295" s="47"/>
      <c r="L295" s="47"/>
    </row>
    <row r="296" spans="9:12">
      <c r="I296" s="47"/>
      <c r="J296" s="47"/>
      <c r="K296" s="47"/>
      <c r="L296" s="47"/>
    </row>
    <row r="297" spans="9:12">
      <c r="I297" s="47"/>
      <c r="J297" s="47"/>
      <c r="K297" s="47"/>
      <c r="L297" s="47"/>
    </row>
    <row r="298" spans="9:12">
      <c r="I298" s="47"/>
      <c r="J298" s="47"/>
      <c r="K298" s="47"/>
      <c r="L298" s="47"/>
    </row>
    <row r="299" spans="9:12">
      <c r="I299" s="47"/>
      <c r="J299" s="47"/>
      <c r="K299" s="47"/>
      <c r="L299" s="47"/>
    </row>
    <row r="300" spans="9:12">
      <c r="I300" s="47"/>
      <c r="J300" s="47"/>
      <c r="K300" s="47"/>
      <c r="L300" s="47"/>
    </row>
    <row r="301" spans="9:12">
      <c r="I301" s="47"/>
      <c r="J301" s="47"/>
      <c r="K301" s="47"/>
      <c r="L301" s="47"/>
    </row>
    <row r="302" spans="9:12">
      <c r="I302" s="47"/>
      <c r="J302" s="47"/>
      <c r="K302" s="47"/>
      <c r="L302" s="47"/>
    </row>
    <row r="303" spans="9:12">
      <c r="I303" s="47"/>
      <c r="J303" s="47"/>
      <c r="K303" s="47"/>
      <c r="L303" s="47"/>
    </row>
    <row r="304" spans="9:12">
      <c r="I304" s="47"/>
      <c r="J304" s="47"/>
      <c r="K304" s="47"/>
      <c r="L304" s="47"/>
    </row>
    <row r="305" spans="9:12">
      <c r="I305" s="47"/>
      <c r="J305" s="47"/>
      <c r="K305" s="47"/>
      <c r="L305" s="47"/>
    </row>
    <row r="306" spans="9:12">
      <c r="I306" s="47"/>
      <c r="J306" s="47"/>
      <c r="K306" s="47"/>
      <c r="L306" s="47"/>
    </row>
    <row r="307" spans="9:12">
      <c r="I307" s="47"/>
      <c r="J307" s="47"/>
      <c r="K307" s="47"/>
      <c r="L307" s="47"/>
    </row>
    <row r="308" spans="9:12">
      <c r="I308" s="47"/>
      <c r="J308" s="47"/>
      <c r="K308" s="47"/>
      <c r="L308" s="47"/>
    </row>
    <row r="309" spans="9:12">
      <c r="I309" s="47"/>
      <c r="J309" s="47"/>
      <c r="K309" s="47"/>
      <c r="L309" s="47"/>
    </row>
    <row r="310" spans="9:12">
      <c r="I310" s="47"/>
      <c r="J310" s="47"/>
      <c r="K310" s="47"/>
      <c r="L310" s="47"/>
    </row>
    <row r="311" spans="9:12">
      <c r="I311" s="47"/>
      <c r="J311" s="47"/>
      <c r="K311" s="47"/>
      <c r="L311" s="47"/>
    </row>
    <row r="312" spans="9:12">
      <c r="I312" s="47"/>
      <c r="J312" s="47"/>
      <c r="K312" s="47"/>
      <c r="L312" s="47"/>
    </row>
    <row r="313" spans="9:12">
      <c r="I313" s="47"/>
      <c r="J313" s="47"/>
      <c r="K313" s="47"/>
      <c r="L313" s="47"/>
    </row>
    <row r="314" spans="9:12">
      <c r="I314" s="47"/>
      <c r="J314" s="47"/>
      <c r="K314" s="47"/>
      <c r="L314" s="47"/>
    </row>
    <row r="315" spans="9:12">
      <c r="I315" s="47"/>
      <c r="J315" s="47"/>
      <c r="K315" s="47"/>
      <c r="L315" s="47"/>
    </row>
    <row r="316" spans="9:12">
      <c r="I316" s="47"/>
      <c r="J316" s="47"/>
      <c r="K316" s="47"/>
      <c r="L316" s="47"/>
    </row>
    <row r="317" spans="9:12">
      <c r="I317" s="47"/>
      <c r="J317" s="47"/>
      <c r="K317" s="47"/>
      <c r="L317" s="47"/>
    </row>
    <row r="318" spans="9:12">
      <c r="I318" s="47"/>
      <c r="J318" s="47"/>
      <c r="K318" s="47"/>
      <c r="L318" s="47"/>
    </row>
    <row r="319" spans="9:12">
      <c r="I319" s="47"/>
      <c r="J319" s="47"/>
      <c r="K319" s="47"/>
      <c r="L319" s="47"/>
    </row>
    <row r="320" spans="9:12">
      <c r="I320" s="47"/>
      <c r="J320" s="47"/>
      <c r="K320" s="47"/>
      <c r="L320" s="47"/>
    </row>
    <row r="321" spans="9:12">
      <c r="I321" s="47"/>
      <c r="J321" s="47"/>
      <c r="K321" s="47"/>
      <c r="L321" s="47"/>
    </row>
    <row r="322" spans="9:12">
      <c r="I322" s="47"/>
      <c r="J322" s="47"/>
      <c r="K322" s="47"/>
      <c r="L322" s="47"/>
    </row>
    <row r="323" spans="9:12">
      <c r="I323" s="47"/>
      <c r="J323" s="47"/>
      <c r="K323" s="47"/>
      <c r="L323" s="47"/>
    </row>
    <row r="324" spans="9:12">
      <c r="I324" s="47"/>
      <c r="J324" s="47"/>
      <c r="K324" s="47"/>
      <c r="L324" s="47"/>
    </row>
    <row r="325" spans="9:12">
      <c r="I325" s="47"/>
      <c r="J325" s="47"/>
      <c r="K325" s="47"/>
      <c r="L325" s="47"/>
    </row>
    <row r="326" spans="9:12">
      <c r="I326" s="47"/>
      <c r="J326" s="47"/>
      <c r="K326" s="47"/>
      <c r="L326" s="47"/>
    </row>
    <row r="327" spans="9:12">
      <c r="I327" s="47"/>
      <c r="J327" s="47"/>
      <c r="K327" s="47"/>
      <c r="L327" s="47"/>
    </row>
    <row r="328" spans="9:12">
      <c r="I328" s="47"/>
      <c r="J328" s="47"/>
      <c r="K328" s="47"/>
      <c r="L328" s="47"/>
    </row>
    <row r="329" spans="9:12">
      <c r="I329" s="47"/>
      <c r="J329" s="47"/>
      <c r="K329" s="47"/>
      <c r="L329" s="47"/>
    </row>
    <row r="330" spans="9:12">
      <c r="I330" s="47"/>
      <c r="J330" s="47"/>
      <c r="K330" s="47"/>
      <c r="L330" s="47"/>
    </row>
    <row r="331" spans="9:12">
      <c r="I331" s="47"/>
      <c r="J331" s="47"/>
      <c r="K331" s="47"/>
      <c r="L331" s="47"/>
    </row>
    <row r="332" spans="9:12">
      <c r="I332" s="47"/>
      <c r="J332" s="47"/>
      <c r="K332" s="47"/>
      <c r="L332" s="47"/>
    </row>
    <row r="333" spans="9:12">
      <c r="I333" s="47"/>
      <c r="J333" s="47"/>
      <c r="K333" s="47"/>
      <c r="L333" s="47"/>
    </row>
    <row r="334" spans="9:12">
      <c r="I334" s="47"/>
      <c r="J334" s="47"/>
      <c r="K334" s="47"/>
      <c r="L334" s="47"/>
    </row>
    <row r="335" spans="9:12">
      <c r="I335" s="47"/>
      <c r="J335" s="47"/>
      <c r="K335" s="47"/>
      <c r="L335" s="47"/>
    </row>
    <row r="336" spans="9:12">
      <c r="I336" s="47"/>
      <c r="J336" s="47"/>
      <c r="K336" s="47"/>
      <c r="L336" s="47"/>
    </row>
    <row r="337" spans="9:12">
      <c r="I337" s="47"/>
      <c r="J337" s="47"/>
      <c r="K337" s="47"/>
      <c r="L337" s="47"/>
    </row>
    <row r="338" spans="9:12">
      <c r="I338" s="47"/>
      <c r="J338" s="47"/>
      <c r="K338" s="47"/>
      <c r="L338" s="47"/>
    </row>
    <row r="339" spans="9:12">
      <c r="I339" s="47"/>
      <c r="J339" s="47"/>
      <c r="K339" s="47"/>
      <c r="L339" s="47"/>
    </row>
    <row r="340" spans="9:12">
      <c r="I340" s="47"/>
      <c r="J340" s="47"/>
      <c r="K340" s="47"/>
      <c r="L340" s="47"/>
    </row>
    <row r="341" spans="9:12">
      <c r="I341" s="47"/>
      <c r="J341" s="47"/>
      <c r="K341" s="47"/>
      <c r="L341" s="47"/>
    </row>
    <row r="342" spans="9:12">
      <c r="I342" s="47"/>
      <c r="J342" s="47"/>
      <c r="K342" s="47"/>
      <c r="L342" s="47"/>
    </row>
    <row r="343" spans="9:12">
      <c r="I343" s="47"/>
      <c r="J343" s="47"/>
      <c r="K343" s="47"/>
      <c r="L343" s="47"/>
    </row>
    <row r="344" spans="9:12">
      <c r="I344" s="47"/>
      <c r="J344" s="47"/>
      <c r="K344" s="47"/>
      <c r="L344" s="47"/>
    </row>
    <row r="345" spans="9:12">
      <c r="I345" s="47"/>
      <c r="J345" s="47"/>
      <c r="K345" s="47"/>
      <c r="L345" s="47"/>
    </row>
    <row r="346" spans="9:12">
      <c r="I346" s="47"/>
      <c r="J346" s="47"/>
      <c r="K346" s="47"/>
      <c r="L346" s="47"/>
    </row>
    <row r="347" spans="9:12">
      <c r="I347" s="47"/>
      <c r="J347" s="47"/>
      <c r="K347" s="47"/>
      <c r="L347" s="47"/>
    </row>
    <row r="348" spans="9:12">
      <c r="I348" s="47"/>
      <c r="J348" s="47"/>
      <c r="K348" s="47"/>
      <c r="L348" s="47"/>
    </row>
    <row r="349" spans="9:12">
      <c r="I349" s="47"/>
      <c r="J349" s="47"/>
      <c r="K349" s="47"/>
      <c r="L349" s="47"/>
    </row>
    <row r="350" spans="9:12">
      <c r="I350" s="47"/>
      <c r="J350" s="47"/>
      <c r="K350" s="47"/>
      <c r="L350" s="47"/>
    </row>
    <row r="351" spans="9:12">
      <c r="I351" s="47"/>
      <c r="J351" s="47"/>
      <c r="K351" s="47"/>
      <c r="L351" s="47"/>
    </row>
    <row r="352" spans="9:12">
      <c r="I352" s="47"/>
      <c r="J352" s="47"/>
      <c r="K352" s="47"/>
      <c r="L352" s="47"/>
    </row>
    <row r="353" spans="9:12">
      <c r="I353" s="47"/>
      <c r="J353" s="47"/>
      <c r="K353" s="47"/>
      <c r="L353" s="47"/>
    </row>
    <row r="354" spans="9:12">
      <c r="I354" s="47"/>
      <c r="J354" s="47"/>
      <c r="K354" s="47"/>
      <c r="L354" s="47"/>
    </row>
    <row r="355" spans="9:12">
      <c r="I355" s="47"/>
      <c r="J355" s="47"/>
      <c r="K355" s="47"/>
      <c r="L355" s="47"/>
    </row>
    <row r="356" spans="9:12">
      <c r="I356" s="47"/>
      <c r="J356" s="47"/>
      <c r="K356" s="47"/>
      <c r="L356" s="47"/>
    </row>
    <row r="357" spans="9:12">
      <c r="I357" s="47"/>
      <c r="J357" s="47"/>
      <c r="K357" s="47"/>
      <c r="L357" s="47"/>
    </row>
    <row r="358" spans="9:12">
      <c r="I358" s="47"/>
      <c r="J358" s="47"/>
      <c r="K358" s="47"/>
      <c r="L358" s="47"/>
    </row>
    <row r="359" spans="9:12">
      <c r="I359" s="47"/>
      <c r="J359" s="47"/>
      <c r="K359" s="47"/>
      <c r="L359" s="47"/>
    </row>
    <row r="360" spans="9:12">
      <c r="I360" s="47"/>
      <c r="J360" s="47"/>
      <c r="K360" s="47"/>
      <c r="L360" s="47"/>
    </row>
    <row r="361" spans="9:12">
      <c r="I361" s="47"/>
      <c r="J361" s="47"/>
      <c r="K361" s="47"/>
      <c r="L361" s="47"/>
    </row>
    <row r="362" spans="9:12">
      <c r="I362" s="47"/>
      <c r="J362" s="47"/>
      <c r="K362" s="47"/>
      <c r="L362" s="47"/>
    </row>
    <row r="363" spans="9:12">
      <c r="I363" s="47"/>
      <c r="J363" s="47"/>
      <c r="K363" s="47"/>
      <c r="L363" s="47"/>
    </row>
    <row r="364" spans="9:12">
      <c r="I364" s="47"/>
      <c r="J364" s="47"/>
      <c r="K364" s="47"/>
      <c r="L364" s="47"/>
    </row>
    <row r="365" spans="9:12">
      <c r="I365" s="47"/>
      <c r="J365" s="47"/>
      <c r="K365" s="47"/>
      <c r="L365" s="47"/>
    </row>
    <row r="366" spans="9:12">
      <c r="I366" s="47"/>
      <c r="J366" s="47"/>
      <c r="K366" s="47"/>
      <c r="L366" s="47"/>
    </row>
    <row r="367" spans="9:12">
      <c r="I367" s="47"/>
      <c r="J367" s="47"/>
      <c r="K367" s="47"/>
      <c r="L367" s="47"/>
    </row>
    <row r="368" spans="9:12">
      <c r="I368" s="47"/>
      <c r="J368" s="47"/>
      <c r="K368" s="47"/>
      <c r="L368" s="47"/>
    </row>
    <row r="369" spans="9:12">
      <c r="I369" s="47"/>
      <c r="J369" s="47"/>
      <c r="K369" s="47"/>
      <c r="L369" s="47"/>
    </row>
    <row r="370" spans="9:12">
      <c r="I370" s="47"/>
      <c r="J370" s="47"/>
      <c r="K370" s="47"/>
      <c r="L370" s="47"/>
    </row>
    <row r="371" spans="9:12">
      <c r="I371" s="47"/>
      <c r="J371" s="47"/>
      <c r="K371" s="47"/>
      <c r="L371" s="47"/>
    </row>
    <row r="372" spans="9:12">
      <c r="I372" s="47"/>
      <c r="J372" s="47"/>
      <c r="K372" s="47"/>
      <c r="L372" s="47"/>
    </row>
    <row r="373" spans="9:12">
      <c r="I373" s="47"/>
      <c r="J373" s="47"/>
      <c r="K373" s="47"/>
      <c r="L373" s="47"/>
    </row>
    <row r="374" spans="9:12">
      <c r="I374" s="47"/>
      <c r="J374" s="47"/>
      <c r="K374" s="47"/>
      <c r="L374" s="47"/>
    </row>
    <row r="375" spans="9:12">
      <c r="I375" s="47"/>
      <c r="J375" s="47"/>
      <c r="K375" s="47"/>
      <c r="L375" s="47"/>
    </row>
    <row r="376" spans="9:12">
      <c r="I376" s="47"/>
      <c r="J376" s="47"/>
      <c r="K376" s="47"/>
      <c r="L376" s="47"/>
    </row>
    <row r="377" spans="9:12">
      <c r="I377" s="47"/>
      <c r="J377" s="47"/>
      <c r="K377" s="47"/>
      <c r="L377" s="47"/>
    </row>
    <row r="378" spans="9:12">
      <c r="I378" s="47"/>
      <c r="J378" s="47"/>
      <c r="K378" s="47"/>
      <c r="L378" s="47"/>
    </row>
    <row r="379" spans="9:12">
      <c r="I379" s="47"/>
      <c r="J379" s="47"/>
      <c r="K379" s="47"/>
      <c r="L379" s="47"/>
    </row>
    <row r="380" spans="9:12">
      <c r="I380" s="47"/>
      <c r="J380" s="47"/>
      <c r="K380" s="47"/>
      <c r="L380" s="47"/>
    </row>
    <row r="381" spans="9:12">
      <c r="I381" s="47"/>
      <c r="J381" s="47"/>
      <c r="K381" s="47"/>
      <c r="L381" s="47"/>
    </row>
    <row r="382" spans="9:12">
      <c r="I382" s="47"/>
      <c r="J382" s="47"/>
      <c r="K382" s="47"/>
      <c r="L382" s="47"/>
    </row>
    <row r="383" spans="9:12">
      <c r="I383" s="47"/>
      <c r="J383" s="47"/>
      <c r="K383" s="47"/>
      <c r="L383" s="47"/>
    </row>
    <row r="384" spans="9:12">
      <c r="I384" s="47"/>
      <c r="J384" s="47"/>
      <c r="K384" s="47"/>
      <c r="L384" s="47"/>
    </row>
    <row r="385" spans="9:12">
      <c r="I385" s="47"/>
      <c r="J385" s="47"/>
      <c r="K385" s="47"/>
      <c r="L385" s="47"/>
    </row>
    <row r="386" spans="9:12">
      <c r="I386" s="47"/>
      <c r="J386" s="47"/>
      <c r="K386" s="47"/>
      <c r="L386" s="47"/>
    </row>
    <row r="387" spans="9:12">
      <c r="I387" s="47"/>
      <c r="J387" s="47"/>
      <c r="K387" s="47"/>
      <c r="L387" s="47"/>
    </row>
    <row r="388" spans="9:12">
      <c r="I388" s="47"/>
      <c r="J388" s="47"/>
      <c r="K388" s="47"/>
      <c r="L388" s="47"/>
    </row>
    <row r="389" spans="9:12">
      <c r="I389" s="47"/>
      <c r="J389" s="47"/>
      <c r="K389" s="47"/>
      <c r="L389" s="47"/>
    </row>
    <row r="390" spans="9:12">
      <c r="I390" s="47"/>
      <c r="J390" s="47"/>
      <c r="K390" s="47"/>
      <c r="L390" s="47"/>
    </row>
    <row r="391" spans="9:12">
      <c r="I391" s="47"/>
      <c r="J391" s="47"/>
      <c r="K391" s="47"/>
      <c r="L391" s="47"/>
    </row>
    <row r="392" spans="9:12">
      <c r="I392" s="47"/>
      <c r="J392" s="47"/>
      <c r="K392" s="47"/>
      <c r="L392" s="47"/>
    </row>
    <row r="393" spans="9:12">
      <c r="I393" s="47"/>
      <c r="J393" s="47"/>
      <c r="K393" s="47"/>
      <c r="L393" s="47"/>
    </row>
    <row r="394" spans="9:12">
      <c r="I394" s="47"/>
      <c r="J394" s="47"/>
      <c r="K394" s="47"/>
      <c r="L394" s="47"/>
    </row>
    <row r="395" spans="9:12">
      <c r="I395" s="47"/>
      <c r="J395" s="47"/>
      <c r="K395" s="47"/>
      <c r="L395" s="47"/>
    </row>
    <row r="396" spans="9:12">
      <c r="I396" s="47"/>
      <c r="J396" s="47"/>
      <c r="K396" s="47"/>
      <c r="L396" s="47"/>
    </row>
    <row r="397" spans="9:12">
      <c r="I397" s="47"/>
      <c r="J397" s="47"/>
      <c r="K397" s="47"/>
      <c r="L397" s="47"/>
    </row>
    <row r="398" spans="9:12">
      <c r="I398" s="47"/>
      <c r="J398" s="47"/>
      <c r="K398" s="47"/>
      <c r="L398" s="47"/>
    </row>
    <row r="399" spans="9:12">
      <c r="I399" s="47"/>
      <c r="J399" s="47"/>
      <c r="K399" s="47"/>
      <c r="L399" s="47"/>
    </row>
    <row r="400" spans="9:12">
      <c r="I400" s="47"/>
      <c r="J400" s="47"/>
      <c r="K400" s="47"/>
      <c r="L400" s="47"/>
    </row>
    <row r="401" spans="9:12">
      <c r="I401" s="47"/>
      <c r="J401" s="47"/>
      <c r="K401" s="47"/>
      <c r="L401" s="47"/>
    </row>
    <row r="402" spans="9:12">
      <c r="I402" s="47"/>
      <c r="J402" s="47"/>
      <c r="K402" s="47"/>
      <c r="L402" s="47"/>
    </row>
    <row r="403" spans="9:12">
      <c r="I403" s="47"/>
      <c r="J403" s="47"/>
      <c r="K403" s="47"/>
      <c r="L403" s="47"/>
    </row>
    <row r="404" spans="9:12">
      <c r="I404" s="47"/>
      <c r="J404" s="47"/>
      <c r="K404" s="47"/>
      <c r="L404" s="47"/>
    </row>
    <row r="405" spans="9:12">
      <c r="I405" s="47"/>
      <c r="J405" s="47"/>
      <c r="K405" s="47"/>
      <c r="L405" s="47"/>
    </row>
    <row r="406" spans="9:12">
      <c r="I406" s="47"/>
      <c r="J406" s="47"/>
      <c r="K406" s="47"/>
      <c r="L406" s="47"/>
    </row>
    <row r="407" spans="9:12">
      <c r="I407" s="47"/>
      <c r="J407" s="47"/>
      <c r="K407" s="47"/>
      <c r="L407" s="47"/>
    </row>
    <row r="408" spans="9:12">
      <c r="I408" s="47"/>
      <c r="J408" s="47"/>
      <c r="K408" s="47"/>
      <c r="L408" s="47"/>
    </row>
    <row r="409" spans="9:12">
      <c r="I409" s="47"/>
      <c r="J409" s="47"/>
      <c r="K409" s="47"/>
      <c r="L409" s="47"/>
    </row>
    <row r="410" spans="9:12">
      <c r="I410" s="47"/>
      <c r="J410" s="47"/>
      <c r="K410" s="47"/>
      <c r="L410" s="47"/>
    </row>
    <row r="411" spans="9:12">
      <c r="I411" s="47"/>
      <c r="J411" s="47"/>
      <c r="K411" s="47"/>
      <c r="L411" s="47"/>
    </row>
    <row r="412" spans="9:12">
      <c r="I412" s="47"/>
      <c r="J412" s="47"/>
      <c r="K412" s="47"/>
      <c r="L412" s="47"/>
    </row>
    <row r="413" spans="9:12">
      <c r="I413" s="47"/>
      <c r="J413" s="47"/>
      <c r="K413" s="47"/>
      <c r="L413" s="47"/>
    </row>
    <row r="414" spans="9:12">
      <c r="I414" s="47"/>
      <c r="J414" s="47"/>
      <c r="K414" s="47"/>
      <c r="L414" s="47"/>
    </row>
    <row r="415" spans="9:12">
      <c r="I415" s="47"/>
      <c r="J415" s="47"/>
      <c r="K415" s="47"/>
      <c r="L415" s="47"/>
    </row>
    <row r="416" spans="9:12">
      <c r="I416" s="47"/>
      <c r="J416" s="47"/>
      <c r="K416" s="47"/>
      <c r="L416" s="47"/>
    </row>
    <row r="417" spans="9:12">
      <c r="I417" s="47"/>
      <c r="J417" s="47"/>
      <c r="K417" s="47"/>
      <c r="L417" s="47"/>
    </row>
    <row r="418" spans="9:12">
      <c r="I418" s="47"/>
      <c r="J418" s="47"/>
      <c r="K418" s="47"/>
      <c r="L418" s="47"/>
    </row>
    <row r="419" spans="9:12">
      <c r="I419" s="47"/>
      <c r="J419" s="47"/>
      <c r="K419" s="47"/>
      <c r="L419" s="47"/>
    </row>
    <row r="420" spans="9:12">
      <c r="I420" s="47"/>
      <c r="J420" s="47"/>
      <c r="K420" s="47"/>
      <c r="L420" s="47"/>
    </row>
    <row r="421" spans="9:12">
      <c r="I421" s="47"/>
      <c r="J421" s="47"/>
      <c r="K421" s="47"/>
      <c r="L421" s="47"/>
    </row>
    <row r="422" spans="9:12">
      <c r="I422" s="47"/>
      <c r="J422" s="47"/>
      <c r="K422" s="47"/>
      <c r="L422" s="47"/>
    </row>
    <row r="423" spans="9:12">
      <c r="I423" s="47"/>
      <c r="J423" s="47"/>
      <c r="K423" s="47"/>
      <c r="L423" s="47"/>
    </row>
    <row r="424" spans="9:12">
      <c r="I424" s="47"/>
      <c r="J424" s="47"/>
      <c r="K424" s="47"/>
      <c r="L424" s="47"/>
    </row>
    <row r="425" spans="9:12">
      <c r="I425" s="47"/>
      <c r="J425" s="47"/>
      <c r="K425" s="47"/>
      <c r="L425" s="47"/>
    </row>
    <row r="426" spans="9:12">
      <c r="I426" s="47"/>
      <c r="J426" s="47"/>
      <c r="K426" s="47"/>
      <c r="L426" s="47"/>
    </row>
    <row r="427" spans="9:12">
      <c r="I427" s="47"/>
      <c r="J427" s="47"/>
      <c r="K427" s="47"/>
      <c r="L427" s="47"/>
    </row>
    <row r="428" spans="9:12">
      <c r="I428" s="47"/>
      <c r="J428" s="47"/>
      <c r="K428" s="47"/>
      <c r="L428" s="47"/>
    </row>
    <row r="429" spans="9:12">
      <c r="I429" s="47"/>
      <c r="J429" s="47"/>
      <c r="K429" s="47"/>
      <c r="L429" s="47"/>
    </row>
    <row r="430" spans="9:12">
      <c r="I430" s="47"/>
      <c r="J430" s="47"/>
      <c r="K430" s="47"/>
      <c r="L430" s="47"/>
    </row>
    <row r="431" spans="9:12">
      <c r="I431" s="47"/>
      <c r="J431" s="47"/>
      <c r="K431" s="47"/>
      <c r="L431" s="47"/>
    </row>
    <row r="432" spans="9:12">
      <c r="I432" s="47"/>
      <c r="J432" s="47"/>
      <c r="K432" s="47"/>
      <c r="L432" s="47"/>
    </row>
    <row r="433" spans="9:12">
      <c r="I433" s="47"/>
      <c r="J433" s="47"/>
      <c r="K433" s="47"/>
      <c r="L433" s="47"/>
    </row>
    <row r="434" spans="9:12">
      <c r="I434" s="47"/>
      <c r="J434" s="47"/>
      <c r="K434" s="47"/>
      <c r="L434" s="47"/>
    </row>
    <row r="435" spans="9:12">
      <c r="I435" s="47"/>
      <c r="J435" s="47"/>
      <c r="K435" s="47"/>
      <c r="L435" s="47"/>
    </row>
    <row r="436" spans="9:12">
      <c r="I436" s="47"/>
      <c r="J436" s="47"/>
      <c r="K436" s="47"/>
      <c r="L436" s="47"/>
    </row>
    <row r="437" spans="9:12">
      <c r="I437" s="47"/>
      <c r="J437" s="47"/>
      <c r="K437" s="47"/>
      <c r="L437" s="47"/>
    </row>
    <row r="438" spans="9:12">
      <c r="I438" s="47"/>
      <c r="J438" s="47"/>
      <c r="K438" s="47"/>
      <c r="L438" s="47"/>
    </row>
    <row r="439" spans="9:12">
      <c r="I439" s="47"/>
      <c r="J439" s="47"/>
      <c r="K439" s="47"/>
      <c r="L439" s="47"/>
    </row>
    <row r="440" spans="9:12">
      <c r="I440" s="47"/>
      <c r="J440" s="47"/>
      <c r="K440" s="47"/>
      <c r="L440" s="47"/>
    </row>
    <row r="441" spans="9:12">
      <c r="I441" s="47"/>
      <c r="J441" s="47"/>
      <c r="K441" s="47"/>
      <c r="L441" s="47"/>
    </row>
    <row r="442" spans="9:12">
      <c r="I442" s="47"/>
      <c r="J442" s="47"/>
      <c r="K442" s="47"/>
      <c r="L442" s="47"/>
    </row>
    <row r="443" spans="9:12">
      <c r="I443" s="47"/>
      <c r="J443" s="47"/>
      <c r="K443" s="47"/>
      <c r="L443" s="47"/>
    </row>
    <row r="444" spans="9:12">
      <c r="I444" s="47"/>
      <c r="J444" s="47"/>
      <c r="K444" s="47"/>
      <c r="L444" s="47"/>
    </row>
    <row r="445" spans="9:12">
      <c r="I445" s="47"/>
      <c r="J445" s="47"/>
      <c r="K445" s="47"/>
      <c r="L445" s="47"/>
    </row>
    <row r="446" spans="9:12">
      <c r="I446" s="47"/>
      <c r="J446" s="47"/>
      <c r="K446" s="47"/>
      <c r="L446" s="47"/>
    </row>
    <row r="447" spans="9:12">
      <c r="I447" s="47"/>
      <c r="J447" s="47"/>
      <c r="K447" s="47"/>
      <c r="L447" s="47"/>
    </row>
    <row r="448" spans="9:12">
      <c r="I448" s="47"/>
      <c r="J448" s="47"/>
      <c r="K448" s="47"/>
      <c r="L448" s="47"/>
    </row>
    <row r="449" spans="9:12">
      <c r="I449" s="47"/>
      <c r="J449" s="47"/>
      <c r="K449" s="47"/>
      <c r="L449" s="47"/>
    </row>
    <row r="450" spans="9:12">
      <c r="I450" s="47"/>
      <c r="J450" s="47"/>
      <c r="K450" s="47"/>
      <c r="L450" s="47"/>
    </row>
    <row r="451" spans="9:12">
      <c r="I451" s="47"/>
      <c r="J451" s="47"/>
      <c r="K451" s="47"/>
      <c r="L451" s="47"/>
    </row>
    <row r="452" spans="9:12">
      <c r="I452" s="47"/>
      <c r="J452" s="47"/>
      <c r="K452" s="47"/>
      <c r="L452" s="47"/>
    </row>
    <row r="453" spans="9:12">
      <c r="I453" s="47"/>
      <c r="J453" s="47"/>
      <c r="K453" s="47"/>
      <c r="L453" s="47"/>
    </row>
    <row r="454" spans="9:12">
      <c r="I454" s="47"/>
      <c r="J454" s="47"/>
      <c r="K454" s="47"/>
      <c r="L454" s="47"/>
    </row>
    <row r="455" spans="9:12">
      <c r="I455" s="47"/>
      <c r="J455" s="47"/>
      <c r="K455" s="47"/>
      <c r="L455" s="47"/>
    </row>
    <row r="456" spans="9:12">
      <c r="I456" s="47"/>
      <c r="J456" s="47"/>
      <c r="K456" s="47"/>
      <c r="L456" s="47"/>
    </row>
    <row r="457" spans="9:12">
      <c r="I457" s="47"/>
      <c r="J457" s="47"/>
      <c r="K457" s="47"/>
      <c r="L457" s="47"/>
    </row>
    <row r="458" spans="9:12">
      <c r="I458" s="47"/>
      <c r="J458" s="47"/>
      <c r="K458" s="47"/>
      <c r="L458" s="47"/>
    </row>
    <row r="459" spans="9:12">
      <c r="I459" s="47"/>
      <c r="J459" s="47"/>
      <c r="K459" s="47"/>
      <c r="L459" s="47"/>
    </row>
    <row r="460" spans="9:12">
      <c r="I460" s="47"/>
      <c r="J460" s="47"/>
      <c r="K460" s="47"/>
      <c r="L460" s="47"/>
    </row>
    <row r="461" spans="9:12">
      <c r="I461" s="47"/>
      <c r="J461" s="47"/>
      <c r="K461" s="47"/>
      <c r="L461" s="47"/>
    </row>
    <row r="462" spans="9:12">
      <c r="I462" s="47"/>
      <c r="J462" s="47"/>
      <c r="K462" s="47"/>
      <c r="L462" s="47"/>
    </row>
    <row r="463" spans="9:12">
      <c r="I463" s="47"/>
      <c r="J463" s="47"/>
      <c r="K463" s="47"/>
      <c r="L463" s="47"/>
    </row>
    <row r="464" spans="9:12">
      <c r="I464" s="47"/>
      <c r="J464" s="47"/>
      <c r="K464" s="47"/>
      <c r="L464" s="47"/>
    </row>
    <row r="465" spans="9:12">
      <c r="I465" s="47"/>
      <c r="J465" s="47"/>
      <c r="K465" s="47"/>
      <c r="L465" s="47"/>
    </row>
    <row r="466" spans="9:12">
      <c r="I466" s="47"/>
      <c r="J466" s="47"/>
      <c r="K466" s="47"/>
      <c r="L466" s="47"/>
    </row>
    <row r="467" spans="9:12">
      <c r="I467" s="47"/>
      <c r="J467" s="47"/>
      <c r="K467" s="47"/>
      <c r="L467" s="47"/>
    </row>
    <row r="468" spans="9:12">
      <c r="I468" s="47"/>
      <c r="J468" s="47"/>
      <c r="K468" s="47"/>
      <c r="L468" s="47"/>
    </row>
    <row r="469" spans="9:12">
      <c r="I469" s="47"/>
      <c r="J469" s="47"/>
      <c r="K469" s="47"/>
      <c r="L469" s="47"/>
    </row>
    <row r="470" spans="9:12">
      <c r="I470" s="47"/>
      <c r="J470" s="47"/>
      <c r="K470" s="47"/>
      <c r="L470" s="47"/>
    </row>
    <row r="471" spans="9:12">
      <c r="I471" s="47"/>
      <c r="J471" s="47"/>
      <c r="K471" s="47"/>
      <c r="L471" s="47"/>
    </row>
    <row r="472" spans="9:12">
      <c r="I472" s="47"/>
      <c r="J472" s="47"/>
      <c r="K472" s="47"/>
      <c r="L472" s="47"/>
    </row>
    <row r="473" spans="9:12">
      <c r="I473" s="47"/>
      <c r="J473" s="47"/>
      <c r="K473" s="47"/>
      <c r="L473" s="47"/>
    </row>
    <row r="474" spans="9:12">
      <c r="I474" s="47"/>
      <c r="J474" s="47"/>
      <c r="K474" s="47"/>
      <c r="L474" s="47"/>
    </row>
    <row r="475" spans="9:12">
      <c r="I475" s="47"/>
      <c r="J475" s="47"/>
      <c r="K475" s="47"/>
      <c r="L475" s="47"/>
    </row>
    <row r="476" spans="9:12">
      <c r="I476" s="47"/>
      <c r="J476" s="47"/>
      <c r="K476" s="47"/>
      <c r="L476" s="47"/>
    </row>
    <row r="477" spans="9:12">
      <c r="I477" s="47"/>
      <c r="J477" s="47"/>
      <c r="K477" s="47"/>
      <c r="L477" s="47"/>
    </row>
    <row r="478" spans="9:12">
      <c r="I478" s="47"/>
      <c r="J478" s="47"/>
      <c r="K478" s="47"/>
      <c r="L478" s="47"/>
    </row>
    <row r="479" spans="9:12">
      <c r="I479" s="47"/>
      <c r="J479" s="47"/>
      <c r="K479" s="47"/>
      <c r="L479" s="47"/>
    </row>
    <row r="480" spans="9:12">
      <c r="I480" s="47"/>
      <c r="J480" s="47"/>
      <c r="K480" s="47"/>
      <c r="L480" s="47"/>
    </row>
    <row r="481" spans="9:12">
      <c r="I481" s="47"/>
      <c r="J481" s="47"/>
      <c r="K481" s="47"/>
      <c r="L481" s="47"/>
    </row>
    <row r="482" spans="9:12">
      <c r="I482" s="47"/>
      <c r="J482" s="47"/>
      <c r="K482" s="47"/>
      <c r="L482" s="47"/>
    </row>
    <row r="483" spans="9:12">
      <c r="I483" s="47"/>
      <c r="J483" s="47"/>
      <c r="K483" s="47"/>
      <c r="L483" s="47"/>
    </row>
    <row r="484" spans="9:12">
      <c r="I484" s="47"/>
      <c r="J484" s="47"/>
      <c r="K484" s="47"/>
      <c r="L484" s="47"/>
    </row>
    <row r="485" spans="9:12">
      <c r="I485" s="47"/>
      <c r="J485" s="47"/>
      <c r="K485" s="47"/>
      <c r="L485" s="47"/>
    </row>
    <row r="486" spans="9:12">
      <c r="I486" s="47"/>
      <c r="J486" s="47"/>
      <c r="K486" s="47"/>
      <c r="L486" s="47"/>
    </row>
    <row r="487" spans="9:12">
      <c r="I487" s="47"/>
      <c r="J487" s="47"/>
      <c r="K487" s="47"/>
      <c r="L487" s="47"/>
    </row>
    <row r="488" spans="9:12">
      <c r="I488" s="47"/>
      <c r="J488" s="47"/>
      <c r="K488" s="47"/>
      <c r="L488" s="47"/>
    </row>
    <row r="489" spans="9:12">
      <c r="I489" s="47"/>
      <c r="J489" s="47"/>
      <c r="K489" s="47"/>
      <c r="L489" s="47"/>
    </row>
    <row r="490" spans="9:12">
      <c r="I490" s="47"/>
      <c r="J490" s="47"/>
      <c r="K490" s="47"/>
      <c r="L490" s="47"/>
    </row>
    <row r="491" spans="9:12">
      <c r="I491" s="47"/>
      <c r="J491" s="47"/>
      <c r="K491" s="47"/>
      <c r="L491" s="47"/>
    </row>
    <row r="492" spans="9:12">
      <c r="I492" s="47"/>
      <c r="J492" s="47"/>
      <c r="K492" s="47"/>
      <c r="L492" s="47"/>
    </row>
    <row r="493" spans="9:12">
      <c r="I493" s="47"/>
      <c r="J493" s="47"/>
      <c r="K493" s="47"/>
      <c r="L493" s="47"/>
    </row>
    <row r="494" spans="9:12">
      <c r="I494" s="47"/>
      <c r="J494" s="47"/>
      <c r="K494" s="47"/>
      <c r="L494" s="47"/>
    </row>
    <row r="495" spans="9:12">
      <c r="I495" s="47"/>
      <c r="J495" s="47"/>
      <c r="K495" s="47"/>
      <c r="L495" s="47"/>
    </row>
    <row r="496" spans="9:12">
      <c r="I496" s="47"/>
      <c r="J496" s="47"/>
      <c r="K496" s="47"/>
      <c r="L496" s="47"/>
    </row>
    <row r="497" spans="9:12">
      <c r="I497" s="47"/>
      <c r="J497" s="47"/>
      <c r="K497" s="47"/>
      <c r="L497" s="47"/>
    </row>
    <row r="498" spans="9:12">
      <c r="I498" s="47"/>
      <c r="J498" s="47"/>
      <c r="K498" s="47"/>
      <c r="L498" s="47"/>
    </row>
    <row r="499" spans="9:12">
      <c r="I499" s="47"/>
      <c r="J499" s="47"/>
      <c r="K499" s="47"/>
      <c r="L499" s="47"/>
    </row>
    <row r="500" spans="9:12">
      <c r="I500" s="47"/>
      <c r="J500" s="47"/>
      <c r="K500" s="47"/>
      <c r="L500" s="47"/>
    </row>
    <row r="501" spans="9:12">
      <c r="I501" s="47"/>
      <c r="J501" s="47"/>
      <c r="K501" s="47"/>
      <c r="L501" s="47"/>
    </row>
    <row r="502" spans="9:12">
      <c r="I502" s="47"/>
      <c r="J502" s="47"/>
      <c r="K502" s="47"/>
      <c r="L502" s="47"/>
    </row>
    <row r="503" spans="9:12">
      <c r="I503" s="47"/>
      <c r="J503" s="47"/>
      <c r="K503" s="47"/>
      <c r="L503" s="47"/>
    </row>
    <row r="504" spans="9:12">
      <c r="I504" s="47"/>
      <c r="J504" s="47"/>
      <c r="K504" s="47"/>
      <c r="L504" s="47"/>
    </row>
    <row r="505" spans="9:12">
      <c r="I505" s="47"/>
      <c r="J505" s="47"/>
      <c r="K505" s="47"/>
      <c r="L505" s="47"/>
    </row>
    <row r="506" spans="9:12">
      <c r="I506" s="47"/>
      <c r="J506" s="47"/>
      <c r="K506" s="47"/>
      <c r="L506" s="47"/>
    </row>
    <row r="507" spans="9:12">
      <c r="I507" s="47"/>
      <c r="J507" s="47"/>
      <c r="K507" s="47"/>
      <c r="L507" s="47"/>
    </row>
    <row r="508" spans="9:12">
      <c r="I508" s="47"/>
      <c r="J508" s="47"/>
      <c r="K508" s="47"/>
      <c r="L508" s="47"/>
    </row>
    <row r="509" spans="9:12">
      <c r="I509" s="47"/>
      <c r="J509" s="47"/>
      <c r="K509" s="47"/>
      <c r="L509" s="47"/>
    </row>
    <row r="510" spans="9:12">
      <c r="I510" s="47"/>
      <c r="J510" s="47"/>
      <c r="K510" s="47"/>
      <c r="L510" s="47"/>
    </row>
    <row r="511" spans="9:12">
      <c r="I511" s="47"/>
      <c r="J511" s="47"/>
      <c r="K511" s="47"/>
      <c r="L511" s="47"/>
    </row>
    <row r="512" spans="9:12">
      <c r="I512" s="47"/>
      <c r="J512" s="47"/>
      <c r="K512" s="47"/>
      <c r="L512" s="47"/>
    </row>
    <row r="513" spans="9:12">
      <c r="I513" s="47"/>
      <c r="J513" s="47"/>
      <c r="K513" s="47"/>
      <c r="L513" s="47"/>
    </row>
    <row r="514" spans="9:12">
      <c r="I514" s="47"/>
      <c r="J514" s="47"/>
      <c r="K514" s="47"/>
      <c r="L514" s="47"/>
    </row>
    <row r="515" spans="9:12">
      <c r="I515" s="47"/>
      <c r="J515" s="47"/>
      <c r="K515" s="47"/>
      <c r="L515" s="47"/>
    </row>
    <row r="516" spans="9:12">
      <c r="I516" s="47"/>
      <c r="J516" s="47"/>
      <c r="K516" s="47"/>
      <c r="L516" s="47"/>
    </row>
    <row r="517" spans="9:12">
      <c r="I517" s="47"/>
      <c r="J517" s="47"/>
      <c r="K517" s="47"/>
      <c r="L517" s="47"/>
    </row>
    <row r="518" spans="9:12">
      <c r="I518" s="47"/>
      <c r="J518" s="47"/>
      <c r="K518" s="47"/>
      <c r="L518" s="47"/>
    </row>
    <row r="519" spans="9:12">
      <c r="I519" s="47"/>
      <c r="J519" s="47"/>
      <c r="K519" s="47"/>
      <c r="L519" s="47"/>
    </row>
    <row r="520" spans="9:12">
      <c r="I520" s="47"/>
      <c r="J520" s="47"/>
      <c r="K520" s="47"/>
      <c r="L520" s="47"/>
    </row>
    <row r="521" spans="9:12">
      <c r="I521" s="47"/>
      <c r="J521" s="47"/>
      <c r="K521" s="47"/>
      <c r="L521" s="47"/>
    </row>
    <row r="522" spans="9:12">
      <c r="I522" s="47"/>
      <c r="J522" s="47"/>
      <c r="K522" s="47"/>
      <c r="L522" s="47"/>
    </row>
    <row r="523" spans="9:12">
      <c r="I523" s="47"/>
      <c r="J523" s="47"/>
      <c r="K523" s="47"/>
      <c r="L523" s="47"/>
    </row>
    <row r="524" spans="9:12">
      <c r="I524" s="47"/>
      <c r="J524" s="47"/>
      <c r="K524" s="47"/>
      <c r="L524" s="47"/>
    </row>
    <row r="525" spans="9:12">
      <c r="I525" s="47"/>
      <c r="J525" s="47"/>
      <c r="K525" s="47"/>
      <c r="L525" s="47"/>
    </row>
    <row r="526" spans="9:12">
      <c r="I526" s="47"/>
      <c r="J526" s="47"/>
      <c r="K526" s="47"/>
      <c r="L526" s="47"/>
    </row>
    <row r="527" spans="9:12">
      <c r="I527" s="47"/>
      <c r="J527" s="47"/>
      <c r="K527" s="47"/>
      <c r="L527" s="47"/>
    </row>
    <row r="528" spans="9:12">
      <c r="I528" s="47"/>
      <c r="J528" s="47"/>
      <c r="K528" s="47"/>
      <c r="L528" s="47"/>
    </row>
    <row r="529" spans="9:12">
      <c r="I529" s="47"/>
      <c r="J529" s="47"/>
      <c r="K529" s="47"/>
      <c r="L529" s="47"/>
    </row>
    <row r="530" spans="9:12">
      <c r="I530" s="47"/>
      <c r="J530" s="47"/>
      <c r="K530" s="47"/>
      <c r="L530" s="47"/>
    </row>
    <row r="531" spans="9:12">
      <c r="I531" s="47"/>
      <c r="J531" s="47"/>
      <c r="K531" s="47"/>
      <c r="L531" s="47"/>
    </row>
    <row r="532" spans="9:12">
      <c r="I532" s="47"/>
      <c r="J532" s="47"/>
      <c r="K532" s="47"/>
      <c r="L532" s="47"/>
    </row>
    <row r="533" spans="9:12">
      <c r="I533" s="47"/>
      <c r="J533" s="47"/>
      <c r="K533" s="47"/>
      <c r="L533" s="47"/>
    </row>
    <row r="534" spans="9:12">
      <c r="I534" s="47"/>
      <c r="J534" s="47"/>
      <c r="K534" s="47"/>
      <c r="L534" s="47"/>
    </row>
    <row r="535" spans="9:12">
      <c r="I535" s="47"/>
      <c r="J535" s="47"/>
      <c r="K535" s="47"/>
      <c r="L535" s="47"/>
    </row>
    <row r="536" spans="9:12">
      <c r="I536" s="47"/>
      <c r="J536" s="47"/>
      <c r="K536" s="47"/>
      <c r="L536" s="47"/>
    </row>
    <row r="537" spans="9:12">
      <c r="I537" s="47"/>
      <c r="J537" s="47"/>
      <c r="K537" s="47"/>
      <c r="L537" s="47"/>
    </row>
    <row r="538" spans="9:12">
      <c r="I538" s="47"/>
      <c r="J538" s="47"/>
      <c r="K538" s="47"/>
      <c r="L538" s="47"/>
    </row>
    <row r="539" spans="9:12">
      <c r="I539" s="47"/>
      <c r="J539" s="47"/>
      <c r="K539" s="47"/>
      <c r="L539" s="47"/>
    </row>
    <row r="540" spans="9:12">
      <c r="I540" s="47"/>
      <c r="J540" s="47"/>
      <c r="K540" s="47"/>
      <c r="L540" s="47"/>
    </row>
    <row r="541" spans="9:12">
      <c r="I541" s="47"/>
      <c r="J541" s="47"/>
      <c r="K541" s="47"/>
      <c r="L541" s="47"/>
    </row>
    <row r="542" spans="9:12">
      <c r="I542" s="47"/>
      <c r="J542" s="47"/>
      <c r="K542" s="47"/>
      <c r="L542" s="47"/>
    </row>
    <row r="543" spans="9:12">
      <c r="I543" s="47"/>
      <c r="J543" s="47"/>
      <c r="K543" s="47"/>
      <c r="L543" s="47"/>
    </row>
    <row r="544" spans="9:12">
      <c r="I544" s="47"/>
      <c r="J544" s="47"/>
      <c r="K544" s="47"/>
      <c r="L544" s="47"/>
    </row>
    <row r="545" spans="9:12">
      <c r="I545" s="47"/>
      <c r="J545" s="47"/>
      <c r="K545" s="47"/>
      <c r="L545" s="47"/>
    </row>
    <row r="546" spans="9:12">
      <c r="I546" s="47"/>
      <c r="J546" s="47"/>
      <c r="K546" s="47"/>
      <c r="L546" s="47"/>
    </row>
    <row r="547" spans="9:12">
      <c r="I547" s="47"/>
      <c r="J547" s="47"/>
      <c r="K547" s="47"/>
      <c r="L547" s="47"/>
    </row>
    <row r="548" spans="9:12">
      <c r="I548" s="47"/>
      <c r="J548" s="47"/>
      <c r="K548" s="47"/>
      <c r="L548" s="47"/>
    </row>
    <row r="549" spans="9:12">
      <c r="I549" s="47"/>
      <c r="J549" s="47"/>
      <c r="K549" s="47"/>
      <c r="L549" s="47"/>
    </row>
    <row r="550" spans="9:12">
      <c r="I550" s="47"/>
      <c r="J550" s="47"/>
      <c r="K550" s="47"/>
      <c r="L550" s="47"/>
    </row>
    <row r="551" spans="9:12">
      <c r="I551" s="47"/>
      <c r="J551" s="47"/>
      <c r="K551" s="47"/>
      <c r="L551" s="47"/>
    </row>
    <row r="552" spans="9:12">
      <c r="I552" s="47"/>
      <c r="J552" s="47"/>
      <c r="K552" s="47"/>
      <c r="L552" s="47"/>
    </row>
    <row r="553" spans="9:12">
      <c r="I553" s="47"/>
      <c r="J553" s="47"/>
      <c r="K553" s="47"/>
      <c r="L553" s="47"/>
    </row>
    <row r="554" spans="9:12">
      <c r="I554" s="47"/>
      <c r="J554" s="47"/>
      <c r="K554" s="47"/>
      <c r="L554" s="47"/>
    </row>
    <row r="555" spans="9:12">
      <c r="I555" s="47"/>
      <c r="J555" s="47"/>
      <c r="K555" s="47"/>
      <c r="L555" s="47"/>
    </row>
    <row r="556" spans="9:12">
      <c r="I556" s="47"/>
      <c r="J556" s="47"/>
      <c r="K556" s="47"/>
      <c r="L556" s="47"/>
    </row>
    <row r="557" spans="9:12">
      <c r="I557" s="47"/>
      <c r="J557" s="47"/>
      <c r="K557" s="47"/>
      <c r="L557" s="47"/>
    </row>
    <row r="558" spans="9:12">
      <c r="I558" s="47"/>
      <c r="J558" s="47"/>
      <c r="K558" s="47"/>
      <c r="L558" s="47"/>
    </row>
    <row r="559" spans="9:12">
      <c r="I559" s="47"/>
      <c r="J559" s="47"/>
      <c r="K559" s="47"/>
      <c r="L559" s="47"/>
    </row>
    <row r="560" spans="9:12">
      <c r="I560" s="47"/>
      <c r="J560" s="47"/>
      <c r="K560" s="47"/>
      <c r="L560" s="47"/>
    </row>
    <row r="561" spans="9:12">
      <c r="I561" s="47"/>
      <c r="J561" s="47"/>
      <c r="K561" s="47"/>
      <c r="L561" s="47"/>
    </row>
    <row r="562" spans="9:12">
      <c r="I562" s="47"/>
      <c r="J562" s="47"/>
      <c r="K562" s="47"/>
      <c r="L562" s="47"/>
    </row>
    <row r="563" spans="9:12">
      <c r="I563" s="47"/>
      <c r="J563" s="47"/>
      <c r="K563" s="47"/>
      <c r="L563" s="47"/>
    </row>
    <row r="564" spans="9:12">
      <c r="I564" s="47"/>
      <c r="J564" s="47"/>
      <c r="K564" s="47"/>
      <c r="L564" s="47"/>
    </row>
    <row r="565" spans="9:12">
      <c r="I565" s="47"/>
      <c r="J565" s="47"/>
      <c r="K565" s="47"/>
      <c r="L565" s="47"/>
    </row>
    <row r="566" spans="9:12">
      <c r="I566" s="47"/>
      <c r="J566" s="47"/>
      <c r="K566" s="47"/>
      <c r="L566" s="47"/>
    </row>
    <row r="567" spans="9:12">
      <c r="I567" s="47"/>
      <c r="J567" s="47"/>
      <c r="K567" s="47"/>
      <c r="L567" s="47"/>
    </row>
    <row r="568" spans="9:12">
      <c r="I568" s="47"/>
      <c r="J568" s="47"/>
      <c r="K568" s="47"/>
      <c r="L568" s="47"/>
    </row>
    <row r="569" spans="9:12">
      <c r="I569" s="47"/>
      <c r="J569" s="47"/>
      <c r="K569" s="47"/>
      <c r="L569" s="47"/>
    </row>
    <row r="570" spans="9:12">
      <c r="I570" s="47"/>
      <c r="J570" s="47"/>
      <c r="K570" s="47"/>
      <c r="L570" s="47"/>
    </row>
    <row r="571" spans="9:12">
      <c r="I571" s="47"/>
      <c r="J571" s="47"/>
      <c r="K571" s="47"/>
      <c r="L571" s="47"/>
    </row>
    <row r="572" spans="9:12">
      <c r="I572" s="47"/>
      <c r="J572" s="47"/>
      <c r="K572" s="47"/>
      <c r="L572" s="47"/>
    </row>
    <row r="573" spans="9:12">
      <c r="I573" s="47"/>
      <c r="J573" s="47"/>
      <c r="K573" s="47"/>
      <c r="L573" s="47"/>
    </row>
    <row r="574" spans="9:12">
      <c r="I574" s="47"/>
      <c r="J574" s="47"/>
      <c r="K574" s="47"/>
      <c r="L574" s="47"/>
    </row>
    <row r="575" spans="9:12">
      <c r="I575" s="47"/>
      <c r="J575" s="47"/>
      <c r="K575" s="47"/>
      <c r="L575" s="47"/>
    </row>
    <row r="576" spans="9:12">
      <c r="I576" s="47"/>
      <c r="J576" s="47"/>
      <c r="K576" s="47"/>
      <c r="L576" s="47"/>
    </row>
    <row r="577" spans="9:12">
      <c r="I577" s="47"/>
      <c r="J577" s="47"/>
      <c r="K577" s="47"/>
      <c r="L577" s="47"/>
    </row>
    <row r="578" spans="9:12">
      <c r="I578" s="47"/>
      <c r="J578" s="47"/>
      <c r="K578" s="47"/>
      <c r="L578" s="47"/>
    </row>
    <row r="579" spans="9:12">
      <c r="I579" s="47"/>
      <c r="J579" s="47"/>
      <c r="K579" s="47"/>
      <c r="L579" s="47"/>
    </row>
    <row r="580" spans="9:12">
      <c r="I580" s="47"/>
      <c r="J580" s="47"/>
      <c r="K580" s="47"/>
      <c r="L580" s="47"/>
    </row>
    <row r="581" spans="9:12">
      <c r="I581" s="47"/>
      <c r="J581" s="47"/>
      <c r="K581" s="47"/>
      <c r="L581" s="47"/>
    </row>
    <row r="582" spans="9:12">
      <c r="I582" s="47"/>
      <c r="J582" s="47"/>
      <c r="K582" s="47"/>
      <c r="L582" s="47"/>
    </row>
    <row r="583" spans="9:12">
      <c r="I583" s="47"/>
      <c r="J583" s="47"/>
      <c r="K583" s="47"/>
      <c r="L583" s="47"/>
    </row>
    <row r="584" spans="9:12">
      <c r="I584" s="47"/>
      <c r="J584" s="47"/>
      <c r="K584" s="47"/>
      <c r="L584" s="47"/>
    </row>
    <row r="585" spans="9:12">
      <c r="I585" s="47"/>
      <c r="J585" s="47"/>
      <c r="K585" s="47"/>
      <c r="L585" s="47"/>
    </row>
    <row r="586" spans="9:12">
      <c r="I586" s="47"/>
      <c r="J586" s="47"/>
      <c r="K586" s="47"/>
      <c r="L586" s="47"/>
    </row>
    <row r="587" spans="9:12">
      <c r="I587" s="47"/>
      <c r="J587" s="47"/>
      <c r="K587" s="47"/>
      <c r="L587" s="47"/>
    </row>
    <row r="588" spans="9:12">
      <c r="I588" s="47"/>
      <c r="J588" s="47"/>
      <c r="K588" s="47"/>
      <c r="L588" s="47"/>
    </row>
    <row r="589" spans="9:12">
      <c r="I589" s="47"/>
      <c r="J589" s="47"/>
      <c r="K589" s="47"/>
      <c r="L589" s="47"/>
    </row>
    <row r="590" spans="9:12">
      <c r="I590" s="47"/>
      <c r="J590" s="47"/>
      <c r="K590" s="47"/>
      <c r="L590" s="47"/>
    </row>
    <row r="591" spans="9:12">
      <c r="I591" s="47"/>
      <c r="J591" s="47"/>
      <c r="K591" s="47"/>
      <c r="L591" s="47"/>
    </row>
    <row r="592" spans="9:12">
      <c r="I592" s="47"/>
      <c r="J592" s="47"/>
      <c r="K592" s="47"/>
      <c r="L592" s="47"/>
    </row>
    <row r="593" spans="9:12">
      <c r="I593" s="47"/>
      <c r="J593" s="47"/>
      <c r="K593" s="47"/>
      <c r="L593" s="47"/>
    </row>
    <row r="594" spans="9:12">
      <c r="I594" s="47"/>
      <c r="J594" s="47"/>
      <c r="K594" s="47"/>
      <c r="L594" s="47"/>
    </row>
    <row r="595" spans="9:12">
      <c r="I595" s="47"/>
      <c r="J595" s="47"/>
      <c r="K595" s="47"/>
      <c r="L595" s="47"/>
    </row>
    <row r="596" spans="9:12">
      <c r="I596" s="47"/>
      <c r="J596" s="47"/>
      <c r="K596" s="47"/>
      <c r="L596" s="47"/>
    </row>
    <row r="597" spans="9:12">
      <c r="I597" s="47"/>
      <c r="J597" s="47"/>
      <c r="K597" s="47"/>
      <c r="L597" s="47"/>
    </row>
    <row r="598" spans="9:12">
      <c r="I598" s="47"/>
      <c r="J598" s="47"/>
      <c r="K598" s="47"/>
      <c r="L598" s="47"/>
    </row>
    <row r="599" spans="9:12">
      <c r="I599" s="47"/>
      <c r="J599" s="47"/>
      <c r="K599" s="47"/>
      <c r="L599" s="47"/>
    </row>
    <row r="600" spans="9:12">
      <c r="I600" s="47"/>
      <c r="J600" s="47"/>
      <c r="K600" s="47"/>
      <c r="L600" s="47"/>
    </row>
    <row r="601" spans="9:12">
      <c r="I601" s="47"/>
      <c r="J601" s="47"/>
      <c r="K601" s="47"/>
      <c r="L601" s="47"/>
    </row>
    <row r="602" spans="9:12">
      <c r="I602" s="47"/>
      <c r="J602" s="47"/>
      <c r="K602" s="47"/>
      <c r="L602" s="47"/>
    </row>
    <row r="603" spans="9:12">
      <c r="I603" s="47"/>
      <c r="J603" s="47"/>
      <c r="K603" s="47"/>
      <c r="L603" s="47"/>
    </row>
    <row r="604" spans="9:12">
      <c r="I604" s="47"/>
      <c r="J604" s="47"/>
      <c r="K604" s="47"/>
      <c r="L604" s="47"/>
    </row>
    <row r="605" spans="9:12">
      <c r="I605" s="47"/>
      <c r="J605" s="47"/>
      <c r="K605" s="47"/>
      <c r="L605" s="47"/>
    </row>
    <row r="606" spans="9:12">
      <c r="I606" s="47"/>
      <c r="J606" s="47"/>
      <c r="K606" s="47"/>
      <c r="L606" s="47"/>
    </row>
    <row r="607" spans="9:12">
      <c r="I607" s="47"/>
      <c r="J607" s="47"/>
      <c r="K607" s="47"/>
      <c r="L607" s="47"/>
    </row>
    <row r="608" spans="9:12">
      <c r="I608" s="47"/>
      <c r="J608" s="47"/>
      <c r="K608" s="47"/>
      <c r="L608" s="47"/>
    </row>
    <row r="609" spans="9:12">
      <c r="I609" s="47"/>
      <c r="J609" s="47"/>
      <c r="K609" s="47"/>
      <c r="L609" s="47"/>
    </row>
    <row r="610" spans="9:12">
      <c r="I610" s="47"/>
      <c r="J610" s="47"/>
      <c r="K610" s="47"/>
      <c r="L610" s="47"/>
    </row>
    <row r="611" spans="9:12">
      <c r="I611" s="47"/>
      <c r="J611" s="47"/>
      <c r="K611" s="47"/>
      <c r="L611" s="47"/>
    </row>
    <row r="612" spans="9:12">
      <c r="I612" s="47"/>
      <c r="J612" s="47"/>
      <c r="K612" s="47"/>
      <c r="L612" s="47"/>
    </row>
    <row r="613" spans="9:12">
      <c r="I613" s="47"/>
      <c r="J613" s="47"/>
      <c r="K613" s="47"/>
      <c r="L613" s="47"/>
    </row>
    <row r="614" spans="9:12">
      <c r="I614" s="47"/>
      <c r="J614" s="47"/>
      <c r="K614" s="47"/>
      <c r="L614" s="47"/>
    </row>
    <row r="615" spans="9:12">
      <c r="I615" s="47"/>
      <c r="J615" s="47"/>
      <c r="K615" s="47"/>
      <c r="L615" s="47"/>
    </row>
    <row r="616" spans="9:12">
      <c r="I616" s="47"/>
      <c r="J616" s="47"/>
      <c r="K616" s="47"/>
      <c r="L616" s="47"/>
    </row>
    <row r="617" spans="9:12">
      <c r="I617" s="47"/>
      <c r="J617" s="47"/>
      <c r="K617" s="47"/>
      <c r="L617" s="47"/>
    </row>
    <row r="618" spans="9:12">
      <c r="I618" s="47"/>
      <c r="J618" s="47"/>
      <c r="K618" s="47"/>
      <c r="L618" s="47"/>
    </row>
    <row r="619" spans="9:12">
      <c r="I619" s="47"/>
      <c r="J619" s="47"/>
      <c r="K619" s="47"/>
      <c r="L619" s="47"/>
    </row>
    <row r="620" spans="9:12">
      <c r="I620" s="47"/>
      <c r="J620" s="47"/>
      <c r="K620" s="47"/>
      <c r="L620" s="47"/>
    </row>
    <row r="621" spans="9:12">
      <c r="I621" s="47"/>
      <c r="J621" s="47"/>
      <c r="K621" s="47"/>
      <c r="L621" s="47"/>
    </row>
    <row r="622" spans="9:12">
      <c r="I622" s="47"/>
      <c r="J622" s="47"/>
      <c r="K622" s="47"/>
      <c r="L622" s="47"/>
    </row>
    <row r="623" spans="9:12">
      <c r="I623" s="47"/>
      <c r="J623" s="47"/>
      <c r="K623" s="47"/>
      <c r="L623" s="47"/>
    </row>
    <row r="624" spans="9:12">
      <c r="I624" s="47"/>
      <c r="J624" s="47"/>
      <c r="K624" s="47"/>
      <c r="L624" s="47"/>
    </row>
    <row r="625" spans="9:12">
      <c r="I625" s="47"/>
      <c r="J625" s="47"/>
      <c r="K625" s="47"/>
      <c r="L625" s="47"/>
    </row>
    <row r="626" spans="9:12">
      <c r="I626" s="47"/>
      <c r="J626" s="47"/>
      <c r="K626" s="47"/>
      <c r="L626" s="47"/>
    </row>
    <row r="627" spans="9:12">
      <c r="I627" s="47"/>
      <c r="J627" s="47"/>
      <c r="K627" s="47"/>
      <c r="L627" s="47"/>
    </row>
    <row r="628" spans="9:12">
      <c r="I628" s="47"/>
      <c r="J628" s="47"/>
      <c r="K628" s="47"/>
      <c r="L628" s="47"/>
    </row>
    <row r="629" spans="9:12">
      <c r="I629" s="47"/>
      <c r="J629" s="47"/>
      <c r="K629" s="47"/>
      <c r="L629" s="47"/>
    </row>
    <row r="630" spans="9:12">
      <c r="I630" s="47"/>
      <c r="J630" s="47"/>
      <c r="K630" s="47"/>
      <c r="L630" s="47"/>
    </row>
    <row r="631" spans="9:12">
      <c r="I631" s="47"/>
      <c r="J631" s="47"/>
      <c r="K631" s="47"/>
      <c r="L631" s="47"/>
    </row>
    <row r="632" spans="9:12">
      <c r="I632" s="47"/>
      <c r="J632" s="47"/>
      <c r="K632" s="47"/>
      <c r="L632" s="47"/>
    </row>
    <row r="633" spans="9:12">
      <c r="I633" s="47"/>
      <c r="J633" s="47"/>
      <c r="K633" s="47"/>
      <c r="L633" s="47"/>
    </row>
    <row r="634" spans="9:12">
      <c r="I634" s="47"/>
      <c r="J634" s="47"/>
      <c r="K634" s="47"/>
      <c r="L634" s="47"/>
    </row>
    <row r="635" spans="9:12">
      <c r="I635" s="47"/>
      <c r="J635" s="47"/>
      <c r="K635" s="47"/>
      <c r="L635" s="47"/>
    </row>
    <row r="636" spans="9:12">
      <c r="I636" s="47"/>
      <c r="J636" s="47"/>
      <c r="K636" s="47"/>
      <c r="L636" s="47"/>
    </row>
    <row r="637" spans="9:12">
      <c r="I637" s="47"/>
      <c r="J637" s="47"/>
      <c r="K637" s="47"/>
      <c r="L637" s="47"/>
    </row>
    <row r="638" spans="9:12">
      <c r="I638" s="47"/>
      <c r="J638" s="47"/>
      <c r="K638" s="47"/>
      <c r="L638" s="47"/>
    </row>
    <row r="639" spans="9:12">
      <c r="I639" s="47"/>
      <c r="J639" s="47"/>
      <c r="K639" s="47"/>
      <c r="L639" s="47"/>
    </row>
    <row r="640" spans="9:12">
      <c r="I640" s="47"/>
      <c r="J640" s="47"/>
      <c r="K640" s="47"/>
      <c r="L640" s="47"/>
    </row>
    <row r="641" spans="9:12">
      <c r="I641" s="47"/>
      <c r="J641" s="47"/>
      <c r="K641" s="47"/>
      <c r="L641" s="47"/>
    </row>
    <row r="642" spans="9:12">
      <c r="I642" s="47"/>
      <c r="J642" s="47"/>
      <c r="K642" s="47"/>
      <c r="L642" s="47"/>
    </row>
    <row r="643" spans="9:12">
      <c r="I643" s="47"/>
      <c r="J643" s="47"/>
      <c r="K643" s="47"/>
      <c r="L643" s="47"/>
    </row>
    <row r="644" spans="9:12">
      <c r="I644" s="47"/>
      <c r="J644" s="47"/>
      <c r="K644" s="47"/>
      <c r="L644" s="47"/>
    </row>
    <row r="645" spans="9:12">
      <c r="I645" s="47"/>
      <c r="J645" s="47"/>
      <c r="K645" s="47"/>
      <c r="L645" s="47"/>
    </row>
    <row r="646" spans="9:12">
      <c r="I646" s="47"/>
      <c r="J646" s="47"/>
      <c r="K646" s="47"/>
      <c r="L646" s="47"/>
    </row>
    <row r="647" spans="9:12">
      <c r="I647" s="47"/>
      <c r="J647" s="47"/>
      <c r="K647" s="47"/>
      <c r="L647" s="47"/>
    </row>
    <row r="648" spans="9:12">
      <c r="I648" s="47"/>
      <c r="J648" s="47"/>
      <c r="K648" s="47"/>
      <c r="L648" s="47"/>
    </row>
    <row r="649" spans="9:12">
      <c r="I649" s="47"/>
      <c r="J649" s="47"/>
      <c r="K649" s="47"/>
      <c r="L649" s="47"/>
    </row>
    <row r="650" spans="9:12">
      <c r="I650" s="47"/>
      <c r="J650" s="47"/>
      <c r="K650" s="47"/>
      <c r="L650" s="47"/>
    </row>
    <row r="651" spans="9:12">
      <c r="I651" s="47"/>
      <c r="J651" s="47"/>
      <c r="K651" s="47"/>
      <c r="L651" s="47"/>
    </row>
    <row r="652" spans="9:12">
      <c r="I652" s="47"/>
      <c r="J652" s="47"/>
      <c r="K652" s="47"/>
      <c r="L652" s="47"/>
    </row>
    <row r="653" spans="9:12">
      <c r="I653" s="47"/>
      <c r="J653" s="47"/>
      <c r="K653" s="47"/>
      <c r="L653" s="47"/>
    </row>
    <row r="654" spans="9:12">
      <c r="I654" s="47"/>
      <c r="J654" s="47"/>
      <c r="K654" s="47"/>
      <c r="L654" s="47"/>
    </row>
    <row r="655" spans="9:12">
      <c r="I655" s="47"/>
      <c r="J655" s="47"/>
      <c r="K655" s="47"/>
      <c r="L655" s="47"/>
    </row>
    <row r="656" spans="9:12">
      <c r="I656" s="47"/>
      <c r="J656" s="47"/>
      <c r="K656" s="47"/>
      <c r="L656" s="47"/>
    </row>
    <row r="657" spans="9:12">
      <c r="I657" s="47"/>
      <c r="J657" s="47"/>
      <c r="K657" s="47"/>
      <c r="L657" s="47"/>
    </row>
    <row r="658" spans="9:12">
      <c r="I658" s="47"/>
      <c r="J658" s="47"/>
      <c r="K658" s="47"/>
      <c r="L658" s="47"/>
    </row>
    <row r="659" spans="9:12">
      <c r="I659" s="47"/>
      <c r="J659" s="47"/>
      <c r="K659" s="47"/>
      <c r="L659" s="47"/>
    </row>
    <row r="660" spans="9:12">
      <c r="I660" s="47"/>
      <c r="J660" s="47"/>
      <c r="K660" s="47"/>
      <c r="L660" s="47"/>
    </row>
    <row r="661" spans="9:12">
      <c r="I661" s="47"/>
      <c r="J661" s="47"/>
      <c r="K661" s="47"/>
      <c r="L661" s="47"/>
    </row>
    <row r="662" spans="9:12">
      <c r="I662" s="47"/>
      <c r="J662" s="47"/>
      <c r="K662" s="47"/>
      <c r="L662" s="47"/>
    </row>
    <row r="663" spans="9:12">
      <c r="I663" s="47"/>
      <c r="J663" s="47"/>
      <c r="K663" s="47"/>
      <c r="L663" s="47"/>
    </row>
    <row r="664" spans="9:12">
      <c r="I664" s="47"/>
      <c r="J664" s="47"/>
      <c r="K664" s="47"/>
      <c r="L664" s="47"/>
    </row>
    <row r="665" spans="9:12">
      <c r="I665" s="47"/>
      <c r="J665" s="47"/>
      <c r="K665" s="47"/>
      <c r="L665" s="47"/>
    </row>
    <row r="666" spans="9:12">
      <c r="I666" s="47"/>
      <c r="J666" s="47"/>
      <c r="K666" s="47"/>
      <c r="L666" s="47"/>
    </row>
    <row r="667" spans="9:12">
      <c r="I667" s="47"/>
      <c r="J667" s="47"/>
      <c r="K667" s="47"/>
      <c r="L667" s="47"/>
    </row>
    <row r="668" spans="9:12">
      <c r="I668" s="47"/>
      <c r="J668" s="47"/>
      <c r="K668" s="47"/>
      <c r="L668" s="47"/>
    </row>
    <row r="669" spans="9:12">
      <c r="I669" s="47"/>
      <c r="J669" s="47"/>
      <c r="K669" s="47"/>
      <c r="L669" s="47"/>
    </row>
    <row r="670" spans="9:12">
      <c r="I670" s="47"/>
      <c r="J670" s="47"/>
      <c r="K670" s="47"/>
      <c r="L670" s="47"/>
    </row>
    <row r="671" spans="9:12">
      <c r="I671" s="47"/>
      <c r="J671" s="47"/>
      <c r="K671" s="47"/>
      <c r="L671" s="47"/>
    </row>
    <row r="672" spans="9:12">
      <c r="I672" s="47"/>
      <c r="J672" s="47"/>
      <c r="K672" s="47"/>
      <c r="L672" s="47"/>
    </row>
    <row r="673" spans="9:12">
      <c r="I673" s="47"/>
      <c r="J673" s="47"/>
      <c r="K673" s="47"/>
      <c r="L673" s="47"/>
    </row>
    <row r="674" spans="9:12">
      <c r="I674" s="47"/>
      <c r="J674" s="47"/>
      <c r="K674" s="47"/>
      <c r="L674" s="47"/>
    </row>
    <row r="675" spans="9:12">
      <c r="I675" s="47"/>
      <c r="J675" s="47"/>
      <c r="K675" s="47"/>
      <c r="L675" s="47"/>
    </row>
    <row r="676" spans="9:12">
      <c r="I676" s="47"/>
      <c r="J676" s="47"/>
      <c r="K676" s="47"/>
      <c r="L676" s="47"/>
    </row>
    <row r="677" spans="9:12">
      <c r="I677" s="47"/>
      <c r="J677" s="47"/>
      <c r="K677" s="47"/>
      <c r="L677" s="47"/>
    </row>
    <row r="678" spans="9:12">
      <c r="I678" s="47"/>
      <c r="J678" s="47"/>
      <c r="K678" s="47"/>
      <c r="L678" s="47"/>
    </row>
    <row r="679" spans="9:12">
      <c r="I679" s="47"/>
      <c r="J679" s="47"/>
      <c r="K679" s="47"/>
      <c r="L679" s="47"/>
    </row>
    <row r="680" spans="9:12">
      <c r="I680" s="47"/>
      <c r="J680" s="47"/>
      <c r="K680" s="47"/>
      <c r="L680" s="47"/>
    </row>
    <row r="681" spans="9:12">
      <c r="I681" s="47"/>
      <c r="J681" s="47"/>
      <c r="K681" s="47"/>
      <c r="L681" s="47"/>
    </row>
    <row r="682" spans="9:12">
      <c r="I682" s="47"/>
      <c r="J682" s="47"/>
      <c r="K682" s="47"/>
      <c r="L682" s="47"/>
    </row>
    <row r="683" spans="9:12">
      <c r="I683" s="47"/>
      <c r="J683" s="47"/>
      <c r="K683" s="47"/>
      <c r="L683" s="47"/>
    </row>
    <row r="684" spans="9:12">
      <c r="I684" s="47"/>
      <c r="J684" s="47"/>
      <c r="K684" s="47"/>
      <c r="L684" s="47"/>
    </row>
    <row r="685" spans="9:12">
      <c r="I685" s="47"/>
      <c r="J685" s="47"/>
      <c r="K685" s="47"/>
      <c r="L685" s="47"/>
    </row>
    <row r="686" spans="9:12">
      <c r="I686" s="47"/>
      <c r="J686" s="47"/>
      <c r="K686" s="47"/>
      <c r="L686" s="47"/>
    </row>
    <row r="687" spans="9:12">
      <c r="I687" s="47"/>
      <c r="J687" s="47"/>
      <c r="K687" s="47"/>
      <c r="L687" s="47"/>
    </row>
    <row r="688" spans="9:12">
      <c r="I688" s="47"/>
      <c r="J688" s="47"/>
      <c r="K688" s="47"/>
      <c r="L688" s="47"/>
    </row>
    <row r="689" spans="9:12">
      <c r="I689" s="47"/>
      <c r="J689" s="47"/>
      <c r="K689" s="47"/>
      <c r="L689" s="47"/>
    </row>
    <row r="690" spans="9:12">
      <c r="I690" s="47"/>
      <c r="J690" s="47"/>
      <c r="K690" s="47"/>
      <c r="L690" s="47"/>
    </row>
    <row r="691" spans="9:12">
      <c r="I691" s="47"/>
      <c r="J691" s="47"/>
      <c r="K691" s="47"/>
      <c r="L691" s="47"/>
    </row>
    <row r="692" spans="9:12">
      <c r="I692" s="47"/>
      <c r="J692" s="47"/>
      <c r="K692" s="47"/>
      <c r="L692" s="47"/>
    </row>
    <row r="693" spans="9:12">
      <c r="I693" s="47"/>
      <c r="J693" s="47"/>
      <c r="K693" s="47"/>
      <c r="L693" s="47"/>
    </row>
    <row r="694" spans="9:12">
      <c r="I694" s="47"/>
      <c r="J694" s="47"/>
      <c r="K694" s="47"/>
      <c r="L694" s="47"/>
    </row>
    <row r="695" spans="9:12">
      <c r="I695" s="47"/>
      <c r="J695" s="47"/>
      <c r="K695" s="47"/>
      <c r="L695" s="47"/>
    </row>
    <row r="696" spans="9:12">
      <c r="I696" s="47"/>
      <c r="J696" s="47"/>
      <c r="K696" s="47"/>
      <c r="L696" s="47"/>
    </row>
    <row r="697" spans="9:12">
      <c r="I697" s="47"/>
      <c r="J697" s="47"/>
      <c r="K697" s="47"/>
      <c r="L697" s="47"/>
    </row>
    <row r="698" spans="9:12">
      <c r="I698" s="47"/>
      <c r="J698" s="47"/>
      <c r="K698" s="47"/>
      <c r="L698" s="47"/>
    </row>
    <row r="699" spans="9:12">
      <c r="I699" s="47"/>
      <c r="J699" s="47"/>
      <c r="K699" s="47"/>
      <c r="L699" s="47"/>
    </row>
    <row r="700" spans="9:12">
      <c r="I700" s="47"/>
      <c r="J700" s="47"/>
      <c r="K700" s="47"/>
      <c r="L700" s="47"/>
    </row>
    <row r="701" spans="9:12">
      <c r="I701" s="47"/>
      <c r="J701" s="47"/>
      <c r="K701" s="47"/>
      <c r="L701" s="47"/>
    </row>
    <row r="702" spans="9:12">
      <c r="I702" s="47"/>
      <c r="J702" s="47"/>
      <c r="K702" s="47"/>
      <c r="L702" s="47"/>
    </row>
    <row r="703" spans="9:12">
      <c r="I703" s="47"/>
      <c r="J703" s="47"/>
      <c r="K703" s="47"/>
      <c r="L703" s="47"/>
    </row>
    <row r="704" spans="9:12">
      <c r="I704" s="47"/>
      <c r="J704" s="47"/>
      <c r="K704" s="47"/>
      <c r="L704" s="47"/>
    </row>
    <row r="705" spans="9:12">
      <c r="I705" s="47"/>
      <c r="J705" s="47"/>
      <c r="K705" s="47"/>
      <c r="L705" s="47"/>
    </row>
    <row r="706" spans="9:12">
      <c r="I706" s="47"/>
      <c r="J706" s="47"/>
      <c r="K706" s="47"/>
      <c r="L706" s="47"/>
    </row>
    <row r="707" spans="9:12">
      <c r="I707" s="47"/>
      <c r="J707" s="47"/>
      <c r="K707" s="47"/>
      <c r="L707" s="47"/>
    </row>
    <row r="708" spans="9:12">
      <c r="I708" s="47"/>
      <c r="J708" s="47"/>
      <c r="K708" s="47"/>
      <c r="L708" s="47"/>
    </row>
    <row r="709" spans="9:12">
      <c r="I709" s="47"/>
      <c r="J709" s="47"/>
      <c r="K709" s="47"/>
      <c r="L709" s="47"/>
    </row>
    <row r="710" spans="9:12">
      <c r="I710" s="47"/>
      <c r="J710" s="47"/>
      <c r="K710" s="47"/>
      <c r="L710" s="47"/>
    </row>
    <row r="711" spans="9:12">
      <c r="I711" s="47"/>
      <c r="J711" s="47"/>
      <c r="K711" s="47"/>
      <c r="L711" s="47"/>
    </row>
    <row r="712" spans="9:12">
      <c r="I712" s="47"/>
      <c r="J712" s="47"/>
      <c r="K712" s="47"/>
      <c r="L712" s="47"/>
    </row>
    <row r="713" spans="9:12">
      <c r="I713" s="47"/>
      <c r="J713" s="47"/>
      <c r="K713" s="47"/>
      <c r="L713" s="47"/>
    </row>
    <row r="714" spans="9:12">
      <c r="I714" s="47"/>
      <c r="J714" s="47"/>
      <c r="K714" s="47"/>
      <c r="L714" s="47"/>
    </row>
    <row r="715" spans="9:12">
      <c r="I715" s="47"/>
      <c r="J715" s="47"/>
      <c r="K715" s="47"/>
      <c r="L715" s="47"/>
    </row>
    <row r="716" spans="9:12">
      <c r="I716" s="47"/>
      <c r="J716" s="47"/>
      <c r="K716" s="47"/>
      <c r="L716" s="47"/>
    </row>
    <row r="717" spans="9:12">
      <c r="I717" s="47"/>
      <c r="J717" s="47"/>
      <c r="K717" s="47"/>
      <c r="L717" s="47"/>
    </row>
    <row r="718" spans="9:12">
      <c r="I718" s="47"/>
      <c r="J718" s="47"/>
      <c r="K718" s="47"/>
      <c r="L718" s="47"/>
    </row>
    <row r="719" spans="9:12">
      <c r="I719" s="47"/>
      <c r="J719" s="47"/>
      <c r="K719" s="47"/>
      <c r="L719" s="47"/>
    </row>
    <row r="720" spans="9:12">
      <c r="I720" s="47"/>
      <c r="J720" s="47"/>
      <c r="K720" s="47"/>
      <c r="L720" s="47"/>
    </row>
    <row r="721" spans="9:12">
      <c r="I721" s="47"/>
      <c r="J721" s="47"/>
      <c r="K721" s="47"/>
      <c r="L721" s="47"/>
    </row>
    <row r="722" spans="9:12">
      <c r="I722" s="47"/>
      <c r="J722" s="47"/>
      <c r="K722" s="47"/>
      <c r="L722" s="47"/>
    </row>
    <row r="723" spans="9:12">
      <c r="I723" s="47"/>
      <c r="J723" s="47"/>
      <c r="K723" s="47"/>
      <c r="L723" s="47"/>
    </row>
    <row r="724" spans="9:12">
      <c r="I724" s="47"/>
      <c r="J724" s="47"/>
      <c r="K724" s="47"/>
      <c r="L724" s="47"/>
    </row>
    <row r="725" spans="9:12">
      <c r="I725" s="47"/>
      <c r="J725" s="47"/>
      <c r="K725" s="47"/>
      <c r="L725" s="47"/>
    </row>
    <row r="726" spans="9:12">
      <c r="I726" s="47"/>
      <c r="J726" s="47"/>
      <c r="K726" s="47"/>
      <c r="L726" s="47"/>
    </row>
    <row r="727" spans="9:12">
      <c r="I727" s="47"/>
      <c r="J727" s="47"/>
      <c r="K727" s="47"/>
      <c r="L727" s="47"/>
    </row>
    <row r="728" spans="9:12">
      <c r="I728" s="47"/>
      <c r="J728" s="47"/>
      <c r="K728" s="47"/>
      <c r="L728" s="47"/>
    </row>
    <row r="729" spans="9:12">
      <c r="I729" s="47"/>
      <c r="J729" s="47"/>
      <c r="K729" s="47"/>
      <c r="L729" s="47"/>
    </row>
    <row r="730" spans="9:12">
      <c r="I730" s="47"/>
      <c r="J730" s="47"/>
      <c r="K730" s="47"/>
      <c r="L730" s="47"/>
    </row>
    <row r="731" spans="9:12">
      <c r="I731" s="47"/>
      <c r="J731" s="47"/>
      <c r="K731" s="47"/>
      <c r="L731" s="47"/>
    </row>
    <row r="732" spans="9:12">
      <c r="I732" s="47"/>
      <c r="J732" s="47"/>
      <c r="K732" s="47"/>
      <c r="L732" s="47"/>
    </row>
    <row r="733" spans="9:12">
      <c r="I733" s="47"/>
      <c r="J733" s="47"/>
      <c r="K733" s="47"/>
      <c r="L733" s="47"/>
    </row>
    <row r="734" spans="9:12">
      <c r="I734" s="47"/>
      <c r="J734" s="47"/>
      <c r="K734" s="47"/>
      <c r="L734" s="47"/>
    </row>
    <row r="735" spans="9:12">
      <c r="I735" s="47"/>
      <c r="J735" s="47"/>
      <c r="K735" s="47"/>
      <c r="L735" s="47"/>
    </row>
    <row r="736" spans="9:12">
      <c r="I736" s="47"/>
      <c r="J736" s="47"/>
      <c r="K736" s="47"/>
      <c r="L736" s="47"/>
    </row>
    <row r="737" spans="9:12">
      <c r="I737" s="47"/>
      <c r="J737" s="47"/>
      <c r="K737" s="47"/>
      <c r="L737" s="47"/>
    </row>
    <row r="738" spans="9:12">
      <c r="I738" s="47"/>
      <c r="J738" s="47"/>
      <c r="K738" s="47"/>
      <c r="L738" s="47"/>
    </row>
    <row r="739" spans="9:12">
      <c r="I739" s="47"/>
      <c r="J739" s="47"/>
      <c r="K739" s="47"/>
      <c r="L739" s="47"/>
    </row>
    <row r="740" spans="9:12">
      <c r="I740" s="47"/>
      <c r="J740" s="47"/>
      <c r="K740" s="47"/>
      <c r="L740" s="47"/>
    </row>
    <row r="741" spans="9:12">
      <c r="I741" s="47"/>
      <c r="J741" s="47"/>
      <c r="K741" s="47"/>
      <c r="L741" s="47"/>
    </row>
    <row r="742" spans="9:12">
      <c r="I742" s="47"/>
      <c r="J742" s="47"/>
      <c r="K742" s="47"/>
      <c r="L742" s="47"/>
    </row>
    <row r="743" spans="9:12">
      <c r="I743" s="47"/>
      <c r="J743" s="47"/>
      <c r="K743" s="47"/>
      <c r="L743" s="47"/>
    </row>
    <row r="744" spans="9:12">
      <c r="I744" s="47"/>
      <c r="J744" s="47"/>
      <c r="K744" s="47"/>
      <c r="L744" s="47"/>
    </row>
    <row r="745" spans="9:12">
      <c r="I745" s="47"/>
      <c r="J745" s="47"/>
      <c r="K745" s="47"/>
      <c r="L745" s="47"/>
    </row>
    <row r="746" spans="9:12">
      <c r="I746" s="47"/>
      <c r="J746" s="47"/>
      <c r="K746" s="47"/>
      <c r="L746" s="47"/>
    </row>
    <row r="747" spans="9:12">
      <c r="I747" s="47"/>
      <c r="J747" s="47"/>
      <c r="K747" s="47"/>
      <c r="L747" s="47"/>
    </row>
    <row r="748" spans="9:12">
      <c r="I748" s="47"/>
      <c r="J748" s="47"/>
      <c r="K748" s="47"/>
      <c r="L748" s="47"/>
    </row>
    <row r="749" spans="9:12">
      <c r="I749" s="47"/>
      <c r="J749" s="47"/>
      <c r="K749" s="47"/>
      <c r="L749" s="47"/>
    </row>
    <row r="750" spans="9:12">
      <c r="I750" s="47"/>
      <c r="J750" s="47"/>
      <c r="K750" s="47"/>
      <c r="L750" s="47"/>
    </row>
    <row r="751" spans="9:12">
      <c r="I751" s="47"/>
      <c r="J751" s="47"/>
      <c r="K751" s="47"/>
      <c r="L751" s="47"/>
    </row>
    <row r="752" spans="9:12">
      <c r="I752" s="47"/>
      <c r="J752" s="47"/>
      <c r="K752" s="47"/>
      <c r="L752" s="47"/>
    </row>
    <row r="753" spans="9:12">
      <c r="I753" s="47"/>
      <c r="J753" s="47"/>
      <c r="K753" s="47"/>
      <c r="L753" s="47"/>
    </row>
    <row r="754" spans="9:12">
      <c r="I754" s="47"/>
      <c r="J754" s="47"/>
      <c r="K754" s="47"/>
      <c r="L754" s="47"/>
    </row>
    <row r="755" spans="9:12">
      <c r="I755" s="47"/>
      <c r="J755" s="47"/>
      <c r="K755" s="47"/>
      <c r="L755" s="47"/>
    </row>
    <row r="756" spans="9:12">
      <c r="I756" s="47"/>
      <c r="J756" s="47"/>
      <c r="K756" s="47"/>
      <c r="L756" s="47"/>
    </row>
    <row r="757" spans="9:12">
      <c r="I757" s="47"/>
      <c r="J757" s="47"/>
      <c r="K757" s="47"/>
      <c r="L757" s="47"/>
    </row>
    <row r="758" spans="9:12">
      <c r="I758" s="47"/>
      <c r="J758" s="47"/>
      <c r="K758" s="47"/>
      <c r="L758" s="47"/>
    </row>
    <row r="759" spans="9:12">
      <c r="I759" s="47"/>
      <c r="J759" s="47"/>
      <c r="K759" s="47"/>
      <c r="L759" s="47"/>
    </row>
    <row r="760" spans="9:12">
      <c r="I760" s="47"/>
      <c r="J760" s="47"/>
      <c r="K760" s="47"/>
      <c r="L760" s="47"/>
    </row>
    <row r="761" spans="9:12">
      <c r="I761" s="47"/>
      <c r="J761" s="47"/>
      <c r="K761" s="47"/>
      <c r="L761" s="47"/>
    </row>
    <row r="762" spans="9:12">
      <c r="I762" s="47"/>
      <c r="J762" s="47"/>
      <c r="K762" s="47"/>
      <c r="L762" s="47"/>
    </row>
    <row r="763" spans="9:12">
      <c r="I763" s="47"/>
      <c r="J763" s="47"/>
      <c r="K763" s="47"/>
      <c r="L763" s="47"/>
    </row>
    <row r="764" spans="9:12">
      <c r="I764" s="47"/>
      <c r="J764" s="47"/>
      <c r="K764" s="47"/>
      <c r="L764" s="47"/>
    </row>
    <row r="765" spans="9:12">
      <c r="I765" s="47"/>
      <c r="J765" s="47"/>
      <c r="K765" s="47"/>
      <c r="L765" s="47"/>
    </row>
    <row r="766" spans="9:12">
      <c r="I766" s="47"/>
      <c r="J766" s="47"/>
      <c r="K766" s="47"/>
      <c r="L766" s="47"/>
    </row>
    <row r="767" spans="9:12">
      <c r="I767" s="47"/>
      <c r="J767" s="47"/>
      <c r="K767" s="47"/>
      <c r="L767" s="47"/>
    </row>
    <row r="768" spans="9:12">
      <c r="I768" s="47"/>
      <c r="J768" s="47"/>
      <c r="K768" s="47"/>
      <c r="L768" s="47"/>
    </row>
    <row r="769" spans="9:12">
      <c r="I769" s="47"/>
      <c r="J769" s="47"/>
      <c r="K769" s="47"/>
      <c r="L769" s="47"/>
    </row>
    <row r="770" spans="9:12">
      <c r="I770" s="47"/>
      <c r="J770" s="47"/>
      <c r="K770" s="47"/>
      <c r="L770" s="47"/>
    </row>
    <row r="771" spans="9:12">
      <c r="I771" s="47"/>
      <c r="J771" s="47"/>
      <c r="K771" s="47"/>
      <c r="L771" s="47"/>
    </row>
    <row r="772" spans="9:12">
      <c r="I772" s="47"/>
      <c r="J772" s="47"/>
      <c r="K772" s="47"/>
      <c r="L772" s="47"/>
    </row>
    <row r="773" spans="9:12">
      <c r="I773" s="47"/>
      <c r="J773" s="47"/>
      <c r="K773" s="47"/>
      <c r="L773" s="47"/>
    </row>
    <row r="774" spans="9:12">
      <c r="I774" s="47"/>
      <c r="J774" s="47"/>
      <c r="K774" s="47"/>
      <c r="L774" s="47"/>
    </row>
    <row r="775" spans="9:12">
      <c r="I775" s="47"/>
      <c r="J775" s="47"/>
      <c r="K775" s="47"/>
      <c r="L775" s="47"/>
    </row>
    <row r="776" spans="9:12">
      <c r="I776" s="47"/>
      <c r="J776" s="47"/>
      <c r="K776" s="47"/>
      <c r="L776" s="47"/>
    </row>
    <row r="777" spans="9:12">
      <c r="I777" s="47"/>
      <c r="J777" s="47"/>
      <c r="K777" s="47"/>
      <c r="L777" s="47"/>
    </row>
    <row r="778" spans="9:12">
      <c r="I778" s="47"/>
      <c r="J778" s="47"/>
      <c r="K778" s="47"/>
      <c r="L778" s="47"/>
    </row>
    <row r="779" spans="9:12">
      <c r="I779" s="47"/>
      <c r="J779" s="47"/>
      <c r="K779" s="47"/>
      <c r="L779" s="47"/>
    </row>
    <row r="780" spans="9:12">
      <c r="I780" s="47"/>
      <c r="J780" s="47"/>
      <c r="K780" s="47"/>
      <c r="L780" s="47"/>
    </row>
    <row r="781" spans="9:12">
      <c r="I781" s="47"/>
      <c r="J781" s="47"/>
      <c r="K781" s="47"/>
      <c r="L781" s="47"/>
    </row>
    <row r="782" spans="9:12">
      <c r="I782" s="47"/>
      <c r="J782" s="47"/>
      <c r="K782" s="47"/>
      <c r="L782" s="47"/>
    </row>
    <row r="783" spans="9:12">
      <c r="I783" s="47"/>
      <c r="J783" s="47"/>
      <c r="K783" s="47"/>
      <c r="L783" s="47"/>
    </row>
    <row r="784" spans="9:12">
      <c r="I784" s="47"/>
      <c r="J784" s="47"/>
      <c r="K784" s="47"/>
      <c r="L784" s="47"/>
    </row>
    <row r="785" spans="9:12">
      <c r="I785" s="47"/>
      <c r="J785" s="47"/>
      <c r="K785" s="47"/>
      <c r="L785" s="47"/>
    </row>
    <row r="786" spans="9:12">
      <c r="I786" s="47"/>
      <c r="J786" s="47"/>
      <c r="K786" s="47"/>
      <c r="L786" s="47"/>
    </row>
    <row r="787" spans="9:12">
      <c r="I787" s="47"/>
      <c r="J787" s="47"/>
      <c r="K787" s="47"/>
      <c r="L787" s="47"/>
    </row>
    <row r="788" spans="9:12">
      <c r="I788" s="47"/>
      <c r="J788" s="47"/>
      <c r="K788" s="47"/>
      <c r="L788" s="47"/>
    </row>
    <row r="789" spans="9:12">
      <c r="I789" s="47"/>
      <c r="J789" s="47"/>
      <c r="K789" s="47"/>
      <c r="L789" s="47"/>
    </row>
    <row r="790" spans="9:12">
      <c r="I790" s="47"/>
      <c r="J790" s="47"/>
      <c r="K790" s="47"/>
      <c r="L790" s="47"/>
    </row>
    <row r="791" spans="9:12">
      <c r="I791" s="47"/>
      <c r="J791" s="47"/>
      <c r="K791" s="47"/>
      <c r="L791" s="47"/>
    </row>
    <row r="792" spans="9:12">
      <c r="I792" s="47"/>
      <c r="J792" s="47"/>
      <c r="K792" s="47"/>
      <c r="L792" s="47"/>
    </row>
    <row r="793" spans="9:12">
      <c r="I793" s="47"/>
      <c r="J793" s="47"/>
      <c r="K793" s="47"/>
      <c r="L793" s="47"/>
    </row>
    <row r="794" spans="9:12">
      <c r="I794" s="47"/>
      <c r="J794" s="47"/>
      <c r="K794" s="47"/>
      <c r="L794" s="47"/>
    </row>
    <row r="795" spans="9:12">
      <c r="I795" s="47"/>
      <c r="J795" s="47"/>
      <c r="K795" s="47"/>
      <c r="L795" s="47"/>
    </row>
    <row r="796" spans="9:12">
      <c r="I796" s="47"/>
      <c r="J796" s="47"/>
      <c r="K796" s="47"/>
      <c r="L796" s="47"/>
    </row>
    <row r="797" spans="9:12">
      <c r="I797" s="47"/>
      <c r="J797" s="47"/>
      <c r="K797" s="47"/>
      <c r="L797" s="47"/>
    </row>
    <row r="798" spans="9:12">
      <c r="I798" s="47"/>
      <c r="J798" s="47"/>
      <c r="K798" s="47"/>
      <c r="L798" s="47"/>
    </row>
    <row r="799" spans="9:12">
      <c r="I799" s="47"/>
      <c r="J799" s="47"/>
      <c r="K799" s="47"/>
      <c r="L799" s="47"/>
    </row>
    <row r="800" spans="9:12">
      <c r="I800" s="47"/>
      <c r="J800" s="47"/>
      <c r="K800" s="47"/>
      <c r="L800" s="47"/>
    </row>
    <row r="801" spans="9:12">
      <c r="I801" s="47"/>
      <c r="J801" s="47"/>
      <c r="K801" s="47"/>
      <c r="L801" s="47"/>
    </row>
    <row r="802" spans="9:12">
      <c r="I802" s="47"/>
      <c r="J802" s="47"/>
      <c r="K802" s="47"/>
      <c r="L802" s="47"/>
    </row>
    <row r="803" spans="9:12">
      <c r="I803" s="47"/>
      <c r="J803" s="47"/>
      <c r="K803" s="47"/>
      <c r="L803" s="47"/>
    </row>
    <row r="804" spans="9:12">
      <c r="I804" s="47"/>
      <c r="J804" s="47"/>
      <c r="K804" s="47"/>
      <c r="L804" s="47"/>
    </row>
    <row r="805" spans="9:12">
      <c r="I805" s="47"/>
      <c r="J805" s="47"/>
      <c r="K805" s="47"/>
      <c r="L805" s="47"/>
    </row>
    <row r="806" spans="9:12">
      <c r="I806" s="47"/>
      <c r="J806" s="47"/>
      <c r="K806" s="47"/>
      <c r="L806" s="47"/>
    </row>
    <row r="807" spans="9:12">
      <c r="I807" s="47"/>
      <c r="J807" s="47"/>
      <c r="K807" s="47"/>
      <c r="L807" s="47"/>
    </row>
    <row r="808" spans="9:12">
      <c r="I808" s="47"/>
      <c r="J808" s="47"/>
      <c r="K808" s="47"/>
      <c r="L808" s="47"/>
    </row>
    <row r="809" spans="9:12">
      <c r="I809" s="47"/>
      <c r="J809" s="47"/>
      <c r="K809" s="47"/>
      <c r="L809" s="47"/>
    </row>
    <row r="810" spans="9:12">
      <c r="I810" s="47"/>
      <c r="J810" s="47"/>
      <c r="K810" s="47"/>
      <c r="L810" s="47"/>
    </row>
    <row r="811" spans="9:12">
      <c r="I811" s="47"/>
      <c r="J811" s="47"/>
      <c r="K811" s="47"/>
      <c r="L811" s="47"/>
    </row>
    <row r="812" spans="9:12">
      <c r="I812" s="47"/>
      <c r="J812" s="47"/>
      <c r="K812" s="47"/>
      <c r="L812" s="47"/>
    </row>
    <row r="813" spans="9:12">
      <c r="I813" s="47"/>
      <c r="J813" s="47"/>
      <c r="K813" s="47"/>
      <c r="L813" s="47"/>
    </row>
    <row r="814" spans="9:12">
      <c r="I814" s="47"/>
      <c r="J814" s="47"/>
      <c r="K814" s="47"/>
      <c r="L814" s="47"/>
    </row>
    <row r="815" spans="9:12">
      <c r="I815" s="47"/>
      <c r="J815" s="47"/>
      <c r="K815" s="47"/>
      <c r="L815" s="47"/>
    </row>
    <row r="816" spans="9:12">
      <c r="I816" s="47"/>
      <c r="J816" s="47"/>
      <c r="K816" s="47"/>
      <c r="L816" s="47"/>
    </row>
    <row r="817" spans="9:12">
      <c r="I817" s="47"/>
      <c r="J817" s="47"/>
      <c r="K817" s="47"/>
      <c r="L817" s="47"/>
    </row>
    <row r="818" spans="9:12">
      <c r="I818" s="47"/>
      <c r="J818" s="47"/>
      <c r="K818" s="47"/>
      <c r="L818" s="47"/>
    </row>
    <row r="819" spans="9:12">
      <c r="I819" s="47"/>
      <c r="J819" s="47"/>
      <c r="K819" s="47"/>
      <c r="L819" s="47"/>
    </row>
    <row r="820" spans="9:12">
      <c r="I820" s="47"/>
      <c r="J820" s="47"/>
      <c r="K820" s="47"/>
      <c r="L820" s="47"/>
    </row>
    <row r="821" spans="9:12">
      <c r="I821" s="47"/>
      <c r="J821" s="47"/>
      <c r="K821" s="47"/>
      <c r="L821" s="47"/>
    </row>
    <row r="822" spans="9:12">
      <c r="I822" s="47"/>
      <c r="J822" s="47"/>
      <c r="K822" s="47"/>
      <c r="L822" s="47"/>
    </row>
    <row r="823" spans="9:12">
      <c r="I823" s="47"/>
      <c r="J823" s="47"/>
      <c r="K823" s="47"/>
      <c r="L823" s="47"/>
    </row>
    <row r="824" spans="9:12">
      <c r="I824" s="47"/>
      <c r="J824" s="47"/>
      <c r="K824" s="47"/>
      <c r="L824" s="47"/>
    </row>
    <row r="825" spans="9:12">
      <c r="I825" s="47"/>
      <c r="J825" s="47"/>
      <c r="K825" s="47"/>
      <c r="L825" s="47"/>
    </row>
    <row r="826" spans="9:12">
      <c r="I826" s="47"/>
      <c r="J826" s="47"/>
      <c r="K826" s="47"/>
      <c r="L826" s="47"/>
    </row>
    <row r="827" spans="9:12">
      <c r="I827" s="47"/>
      <c r="J827" s="47"/>
      <c r="K827" s="47"/>
      <c r="L827" s="47"/>
    </row>
    <row r="828" spans="9:12">
      <c r="I828" s="47"/>
      <c r="J828" s="47"/>
      <c r="K828" s="47"/>
      <c r="L828" s="47"/>
    </row>
    <row r="829" spans="9:12">
      <c r="I829" s="47"/>
      <c r="J829" s="47"/>
      <c r="K829" s="47"/>
      <c r="L829" s="47"/>
    </row>
    <row r="830" spans="9:12">
      <c r="I830" s="47"/>
      <c r="J830" s="47"/>
      <c r="K830" s="47"/>
      <c r="L830" s="47"/>
    </row>
    <row r="831" spans="9:12">
      <c r="I831" s="47"/>
      <c r="J831" s="47"/>
      <c r="K831" s="47"/>
      <c r="L831" s="47"/>
    </row>
    <row r="832" spans="9:12">
      <c r="I832" s="47"/>
      <c r="J832" s="47"/>
      <c r="K832" s="47"/>
      <c r="L832" s="47"/>
    </row>
    <row r="833" spans="9:12">
      <c r="I833" s="47"/>
      <c r="J833" s="47"/>
      <c r="K833" s="47"/>
      <c r="L833" s="47"/>
    </row>
    <row r="834" spans="9:12">
      <c r="I834" s="47"/>
      <c r="J834" s="47"/>
      <c r="K834" s="47"/>
      <c r="L834" s="47"/>
    </row>
    <row r="835" spans="9:12">
      <c r="I835" s="47"/>
      <c r="J835" s="47"/>
      <c r="K835" s="47"/>
      <c r="L835" s="47"/>
    </row>
    <row r="836" spans="9:12">
      <c r="I836" s="47"/>
      <c r="J836" s="47"/>
      <c r="K836" s="47"/>
      <c r="L836" s="47"/>
    </row>
    <row r="837" spans="9:12">
      <c r="I837" s="47"/>
      <c r="J837" s="47"/>
      <c r="K837" s="47"/>
      <c r="L837" s="47"/>
    </row>
    <row r="838" spans="9:12">
      <c r="I838" s="47"/>
      <c r="J838" s="47"/>
      <c r="K838" s="47"/>
      <c r="L838" s="47"/>
    </row>
    <row r="839" spans="9:12">
      <c r="I839" s="47"/>
      <c r="J839" s="47"/>
      <c r="K839" s="47"/>
      <c r="L839" s="47"/>
    </row>
    <row r="840" spans="9:12">
      <c r="I840" s="47"/>
      <c r="J840" s="47"/>
      <c r="K840" s="47"/>
      <c r="L840" s="47"/>
    </row>
    <row r="841" spans="9:12">
      <c r="I841" s="47"/>
      <c r="J841" s="47"/>
      <c r="K841" s="47"/>
      <c r="L841" s="47"/>
    </row>
    <row r="842" spans="9:12">
      <c r="I842" s="47"/>
      <c r="J842" s="47"/>
      <c r="K842" s="47"/>
      <c r="L842" s="47"/>
    </row>
    <row r="843" spans="9:12">
      <c r="I843" s="47"/>
      <c r="J843" s="47"/>
      <c r="K843" s="47"/>
      <c r="L843" s="47"/>
    </row>
    <row r="844" spans="9:12">
      <c r="I844" s="47"/>
      <c r="J844" s="47"/>
      <c r="K844" s="47"/>
      <c r="L844" s="47"/>
    </row>
    <row r="845" spans="9:12">
      <c r="I845" s="47"/>
      <c r="J845" s="47"/>
      <c r="K845" s="47"/>
      <c r="L845" s="47"/>
    </row>
    <row r="846" spans="9:12">
      <c r="I846" s="47"/>
      <c r="J846" s="47"/>
      <c r="K846" s="47"/>
      <c r="L846" s="47"/>
    </row>
    <row r="847" spans="9:12">
      <c r="I847" s="47"/>
      <c r="J847" s="47"/>
      <c r="K847" s="47"/>
      <c r="L847" s="47"/>
    </row>
    <row r="848" spans="9:12">
      <c r="I848" s="47"/>
      <c r="J848" s="47"/>
      <c r="K848" s="47"/>
      <c r="L848" s="47"/>
    </row>
    <row r="849" spans="9:12">
      <c r="I849" s="47"/>
      <c r="J849" s="47"/>
      <c r="K849" s="47"/>
      <c r="L849" s="47"/>
    </row>
    <row r="850" spans="9:12">
      <c r="I850" s="47"/>
      <c r="J850" s="47"/>
      <c r="K850" s="47"/>
      <c r="L850" s="47"/>
    </row>
    <row r="851" spans="9:12">
      <c r="I851" s="47"/>
      <c r="J851" s="47"/>
      <c r="K851" s="47"/>
      <c r="L851" s="47"/>
    </row>
    <row r="852" spans="9:12">
      <c r="I852" s="47"/>
      <c r="J852" s="47"/>
      <c r="K852" s="47"/>
      <c r="L852" s="47"/>
    </row>
    <row r="853" spans="9:12">
      <c r="I853" s="47"/>
      <c r="J853" s="47"/>
      <c r="K853" s="47"/>
      <c r="L853" s="47"/>
    </row>
    <row r="854" spans="9:12">
      <c r="I854" s="47"/>
      <c r="J854" s="47"/>
      <c r="K854" s="47"/>
      <c r="L854" s="47"/>
    </row>
    <row r="855" spans="9:12">
      <c r="I855" s="47"/>
      <c r="J855" s="47"/>
      <c r="K855" s="47"/>
      <c r="L855" s="47"/>
    </row>
    <row r="856" spans="9:12">
      <c r="I856" s="47"/>
      <c r="J856" s="47"/>
      <c r="K856" s="47"/>
      <c r="L856" s="47"/>
    </row>
    <row r="857" spans="9:12">
      <c r="I857" s="47"/>
      <c r="J857" s="47"/>
      <c r="K857" s="47"/>
      <c r="L857" s="47"/>
    </row>
    <row r="858" spans="9:12">
      <c r="I858" s="47"/>
      <c r="J858" s="47"/>
      <c r="K858" s="47"/>
      <c r="L858" s="47"/>
    </row>
    <row r="859" spans="9:12">
      <c r="I859" s="47"/>
      <c r="J859" s="47"/>
      <c r="K859" s="47"/>
      <c r="L859" s="47"/>
    </row>
    <row r="860" spans="9:12">
      <c r="I860" s="47"/>
      <c r="J860" s="47"/>
      <c r="K860" s="47"/>
      <c r="L860" s="47"/>
    </row>
    <row r="861" spans="9:12">
      <c r="I861" s="47"/>
      <c r="J861" s="47"/>
      <c r="K861" s="47"/>
      <c r="L861" s="47"/>
    </row>
    <row r="862" spans="9:12">
      <c r="I862" s="47"/>
      <c r="J862" s="47"/>
      <c r="K862" s="47"/>
      <c r="L862" s="47"/>
    </row>
    <row r="863" spans="9:12">
      <c r="I863" s="47"/>
      <c r="J863" s="47"/>
      <c r="K863" s="47"/>
      <c r="L863" s="47"/>
    </row>
    <row r="864" spans="9:12">
      <c r="I864" s="47"/>
      <c r="J864" s="47"/>
      <c r="K864" s="47"/>
      <c r="L864" s="47"/>
    </row>
    <row r="865" spans="9:12">
      <c r="I865" s="47"/>
      <c r="J865" s="47"/>
      <c r="K865" s="47"/>
      <c r="L865" s="47"/>
    </row>
    <row r="866" spans="9:12">
      <c r="I866" s="47"/>
      <c r="J866" s="47"/>
      <c r="K866" s="47"/>
      <c r="L866" s="47"/>
    </row>
    <row r="867" spans="9:12">
      <c r="I867" s="47"/>
      <c r="J867" s="47"/>
      <c r="K867" s="47"/>
      <c r="L867" s="47"/>
    </row>
    <row r="868" spans="9:12">
      <c r="I868" s="47"/>
      <c r="J868" s="47"/>
      <c r="K868" s="47"/>
      <c r="L868" s="47"/>
    </row>
    <row r="869" spans="9:12">
      <c r="I869" s="47"/>
      <c r="J869" s="47"/>
      <c r="K869" s="47"/>
      <c r="L869" s="47"/>
    </row>
    <row r="870" spans="9:12">
      <c r="I870" s="47"/>
      <c r="J870" s="47"/>
      <c r="K870" s="47"/>
      <c r="L870" s="47"/>
    </row>
    <row r="871" spans="9:12">
      <c r="I871" s="47"/>
      <c r="J871" s="47"/>
      <c r="K871" s="47"/>
      <c r="L871" s="47"/>
    </row>
    <row r="872" spans="9:12">
      <c r="I872" s="47"/>
      <c r="J872" s="47"/>
      <c r="K872" s="47"/>
      <c r="L872" s="47"/>
    </row>
    <row r="873" spans="9:12">
      <c r="I873" s="47"/>
      <c r="J873" s="47"/>
      <c r="K873" s="47"/>
      <c r="L873" s="47"/>
    </row>
    <row r="874" spans="9:12">
      <c r="I874" s="47"/>
      <c r="J874" s="47"/>
      <c r="K874" s="47"/>
      <c r="L874" s="47"/>
    </row>
    <row r="875" spans="9:12">
      <c r="I875" s="47"/>
      <c r="J875" s="47"/>
      <c r="K875" s="47"/>
      <c r="L875" s="47"/>
    </row>
    <row r="876" spans="9:12">
      <c r="I876" s="47"/>
      <c r="J876" s="47"/>
      <c r="K876" s="47"/>
      <c r="L876" s="47"/>
    </row>
    <row r="877" spans="9:12">
      <c r="I877" s="47"/>
      <c r="J877" s="47"/>
      <c r="K877" s="47"/>
      <c r="L877" s="47"/>
    </row>
    <row r="878" spans="9:12">
      <c r="I878" s="47"/>
      <c r="J878" s="47"/>
      <c r="K878" s="47"/>
      <c r="L878" s="47"/>
    </row>
    <row r="879" spans="9:12">
      <c r="I879" s="47"/>
      <c r="J879" s="47"/>
      <c r="K879" s="47"/>
      <c r="L879" s="47"/>
    </row>
    <row r="880" spans="9:12">
      <c r="I880" s="47"/>
      <c r="J880" s="47"/>
      <c r="K880" s="47"/>
      <c r="L880" s="47"/>
    </row>
    <row r="881" spans="9:12">
      <c r="I881" s="47"/>
      <c r="J881" s="47"/>
      <c r="K881" s="47"/>
      <c r="L881" s="47"/>
    </row>
    <row r="882" spans="9:12">
      <c r="I882" s="47"/>
      <c r="J882" s="47"/>
      <c r="K882" s="47"/>
      <c r="L882" s="47"/>
    </row>
    <row r="883" spans="9:12">
      <c r="I883" s="47"/>
      <c r="J883" s="47"/>
      <c r="K883" s="47"/>
      <c r="L883" s="47"/>
    </row>
    <row r="884" spans="9:12">
      <c r="I884" s="47"/>
      <c r="J884" s="47"/>
      <c r="K884" s="47"/>
      <c r="L884" s="47"/>
    </row>
    <row r="885" spans="9:12">
      <c r="I885" s="47"/>
      <c r="J885" s="47"/>
      <c r="K885" s="47"/>
      <c r="L885" s="47"/>
    </row>
    <row r="886" spans="9:12">
      <c r="I886" s="47"/>
      <c r="J886" s="47"/>
      <c r="K886" s="47"/>
      <c r="L886" s="47"/>
    </row>
    <row r="887" spans="9:12">
      <c r="I887" s="47"/>
      <c r="J887" s="47"/>
      <c r="K887" s="47"/>
      <c r="L887" s="47"/>
    </row>
    <row r="888" spans="9:12">
      <c r="I888" s="47"/>
      <c r="J888" s="47"/>
      <c r="K888" s="47"/>
      <c r="L888" s="47"/>
    </row>
    <row r="889" spans="9:12">
      <c r="I889" s="47"/>
      <c r="J889" s="47"/>
      <c r="K889" s="47"/>
      <c r="L889" s="47"/>
    </row>
    <row r="890" spans="9:12">
      <c r="I890" s="47"/>
      <c r="J890" s="47"/>
      <c r="K890" s="47"/>
      <c r="L890" s="47"/>
    </row>
    <row r="891" spans="9:12">
      <c r="I891" s="47"/>
      <c r="J891" s="47"/>
      <c r="K891" s="47"/>
      <c r="L891" s="47"/>
    </row>
    <row r="892" spans="9:12">
      <c r="I892" s="47"/>
      <c r="J892" s="47"/>
      <c r="K892" s="47"/>
      <c r="L892" s="47"/>
    </row>
    <row r="893" spans="9:12">
      <c r="I893" s="47"/>
      <c r="J893" s="47"/>
      <c r="K893" s="47"/>
      <c r="L893" s="47"/>
    </row>
    <row r="894" spans="9:12">
      <c r="I894" s="47"/>
      <c r="J894" s="47"/>
      <c r="K894" s="47"/>
      <c r="L894" s="47"/>
    </row>
    <row r="895" spans="9:12">
      <c r="I895" s="47"/>
      <c r="J895" s="47"/>
      <c r="K895" s="47"/>
      <c r="L895" s="47"/>
    </row>
    <row r="896" spans="9:12">
      <c r="I896" s="47"/>
      <c r="J896" s="47"/>
      <c r="K896" s="47"/>
      <c r="L896" s="47"/>
    </row>
    <row r="897" spans="9:12">
      <c r="I897" s="47"/>
      <c r="J897" s="47"/>
      <c r="K897" s="47"/>
      <c r="L897" s="47"/>
    </row>
    <row r="898" spans="9:12">
      <c r="I898" s="47"/>
      <c r="J898" s="47"/>
      <c r="K898" s="47"/>
      <c r="L898" s="47"/>
    </row>
    <row r="899" spans="9:12">
      <c r="I899" s="47"/>
      <c r="J899" s="47"/>
      <c r="K899" s="47"/>
      <c r="L899" s="47"/>
    </row>
    <row r="900" spans="9:12">
      <c r="I900" s="47"/>
      <c r="J900" s="47"/>
      <c r="K900" s="47"/>
      <c r="L900" s="47"/>
    </row>
    <row r="901" spans="9:12">
      <c r="I901" s="47"/>
      <c r="J901" s="47"/>
      <c r="K901" s="47"/>
      <c r="L901" s="47"/>
    </row>
    <row r="902" spans="9:12">
      <c r="I902" s="47"/>
      <c r="J902" s="47"/>
      <c r="K902" s="47"/>
      <c r="L902" s="47"/>
    </row>
    <row r="903" spans="9:12">
      <c r="I903" s="47"/>
      <c r="J903" s="47"/>
      <c r="K903" s="47"/>
      <c r="L903" s="47"/>
    </row>
    <row r="904" spans="9:12">
      <c r="I904" s="47"/>
      <c r="J904" s="47"/>
      <c r="K904" s="47"/>
      <c r="L904" s="47"/>
    </row>
    <row r="905" spans="9:12">
      <c r="I905" s="47"/>
      <c r="J905" s="47"/>
      <c r="K905" s="47"/>
      <c r="L905" s="47"/>
    </row>
    <row r="906" spans="9:12">
      <c r="I906" s="47"/>
      <c r="J906" s="47"/>
      <c r="K906" s="47"/>
      <c r="L906" s="47"/>
    </row>
    <row r="907" spans="9:12">
      <c r="I907" s="47"/>
      <c r="J907" s="47"/>
      <c r="K907" s="47"/>
      <c r="L907" s="47"/>
    </row>
    <row r="908" spans="9:12">
      <c r="I908" s="47"/>
      <c r="J908" s="47"/>
      <c r="K908" s="47"/>
      <c r="L908" s="47"/>
    </row>
    <row r="909" spans="9:12">
      <c r="I909" s="47"/>
      <c r="J909" s="47"/>
      <c r="K909" s="47"/>
      <c r="L909" s="47"/>
    </row>
    <row r="910" spans="9:12">
      <c r="I910" s="47"/>
      <c r="J910" s="47"/>
      <c r="K910" s="47"/>
      <c r="L910" s="47"/>
    </row>
    <row r="911" spans="9:12">
      <c r="I911" s="47"/>
      <c r="J911" s="47"/>
      <c r="K911" s="47"/>
      <c r="L911" s="47"/>
    </row>
    <row r="912" spans="9:12">
      <c r="I912" s="47"/>
      <c r="J912" s="47"/>
      <c r="K912" s="47"/>
      <c r="L912" s="47"/>
    </row>
    <row r="913" spans="9:12">
      <c r="I913" s="47"/>
      <c r="J913" s="47"/>
      <c r="K913" s="47"/>
      <c r="L913" s="47"/>
    </row>
    <row r="914" spans="9:12">
      <c r="I914" s="47"/>
      <c r="J914" s="47"/>
      <c r="K914" s="47"/>
      <c r="L914" s="47"/>
    </row>
    <row r="915" spans="9:12">
      <c r="I915" s="47"/>
      <c r="J915" s="47"/>
      <c r="K915" s="47"/>
      <c r="L915" s="47"/>
    </row>
    <row r="916" spans="9:12">
      <c r="I916" s="47"/>
      <c r="J916" s="47"/>
      <c r="K916" s="47"/>
      <c r="L916" s="47"/>
    </row>
    <row r="917" spans="9:12">
      <c r="I917" s="47"/>
      <c r="J917" s="47"/>
      <c r="K917" s="47"/>
      <c r="L917" s="47"/>
    </row>
    <row r="918" spans="9:12">
      <c r="I918" s="47"/>
      <c r="J918" s="47"/>
      <c r="K918" s="47"/>
      <c r="L918" s="47"/>
    </row>
    <row r="919" spans="9:12">
      <c r="I919" s="47"/>
      <c r="J919" s="47"/>
      <c r="K919" s="47"/>
      <c r="L919" s="47"/>
    </row>
    <row r="920" spans="9:12">
      <c r="I920" s="47"/>
      <c r="J920" s="47"/>
      <c r="K920" s="47"/>
      <c r="L920" s="47"/>
    </row>
    <row r="921" spans="9:12">
      <c r="I921" s="47"/>
      <c r="J921" s="47"/>
      <c r="K921" s="47"/>
      <c r="L921" s="47"/>
    </row>
    <row r="922" spans="9:12">
      <c r="I922" s="47"/>
      <c r="J922" s="47"/>
      <c r="K922" s="47"/>
      <c r="L922" s="47"/>
    </row>
    <row r="923" spans="9:12">
      <c r="I923" s="47"/>
      <c r="J923" s="47"/>
      <c r="K923" s="47"/>
      <c r="L923" s="47"/>
    </row>
    <row r="924" spans="9:12">
      <c r="I924" s="47"/>
      <c r="J924" s="47"/>
      <c r="K924" s="47"/>
      <c r="L924" s="47"/>
    </row>
    <row r="925" spans="9:12">
      <c r="I925" s="47"/>
      <c r="J925" s="47"/>
      <c r="K925" s="47"/>
      <c r="L925" s="47"/>
    </row>
    <row r="926" spans="9:12">
      <c r="I926" s="47"/>
      <c r="J926" s="47"/>
      <c r="K926" s="47"/>
      <c r="L926" s="47"/>
    </row>
    <row r="927" spans="9:12">
      <c r="I927" s="47"/>
      <c r="J927" s="47"/>
      <c r="K927" s="47"/>
      <c r="L927" s="47"/>
    </row>
    <row r="928" spans="9:12">
      <c r="I928" s="47"/>
      <c r="J928" s="47"/>
      <c r="K928" s="47"/>
      <c r="L928" s="47"/>
    </row>
    <row r="929" spans="9:12">
      <c r="I929" s="47"/>
      <c r="J929" s="47"/>
      <c r="K929" s="47"/>
      <c r="L929" s="47"/>
    </row>
    <row r="930" spans="9:12">
      <c r="I930" s="47"/>
      <c r="J930" s="47"/>
      <c r="K930" s="47"/>
      <c r="L930" s="47"/>
    </row>
    <row r="931" spans="9:12">
      <c r="I931" s="47"/>
      <c r="J931" s="47"/>
      <c r="K931" s="47"/>
      <c r="L931" s="47"/>
    </row>
    <row r="932" spans="9:12">
      <c r="I932" s="47"/>
      <c r="J932" s="47"/>
      <c r="K932" s="47"/>
      <c r="L932" s="47"/>
    </row>
    <row r="933" spans="9:12">
      <c r="I933" s="47"/>
      <c r="J933" s="47"/>
      <c r="K933" s="47"/>
      <c r="L933" s="47"/>
    </row>
    <row r="934" spans="9:12">
      <c r="I934" s="47"/>
      <c r="J934" s="47"/>
      <c r="K934" s="47"/>
      <c r="L934" s="47"/>
    </row>
    <row r="935" spans="9:12">
      <c r="I935" s="47"/>
      <c r="J935" s="47"/>
      <c r="K935" s="47"/>
      <c r="L935" s="47"/>
    </row>
    <row r="936" spans="9:12">
      <c r="I936" s="47"/>
      <c r="J936" s="47"/>
      <c r="K936" s="47"/>
      <c r="L936" s="47"/>
    </row>
    <row r="937" spans="9:12">
      <c r="I937" s="47"/>
      <c r="J937" s="47"/>
      <c r="K937" s="47"/>
      <c r="L937" s="47"/>
    </row>
    <row r="938" spans="9:12">
      <c r="I938" s="47"/>
      <c r="J938" s="47"/>
      <c r="K938" s="47"/>
      <c r="L938" s="47"/>
    </row>
    <row r="939" spans="9:12">
      <c r="I939" s="47"/>
      <c r="J939" s="47"/>
      <c r="K939" s="47"/>
      <c r="L939" s="47"/>
    </row>
    <row r="940" spans="9:12">
      <c r="I940" s="47"/>
      <c r="J940" s="47"/>
      <c r="K940" s="47"/>
      <c r="L940" s="47"/>
    </row>
    <row r="941" spans="9:12">
      <c r="I941" s="47"/>
      <c r="J941" s="47"/>
      <c r="K941" s="47"/>
      <c r="L941" s="47"/>
    </row>
    <row r="942" spans="9:12">
      <c r="I942" s="47"/>
      <c r="J942" s="47"/>
      <c r="K942" s="47"/>
      <c r="L942" s="47"/>
    </row>
    <row r="943" spans="9:12">
      <c r="I943" s="47"/>
      <c r="J943" s="47"/>
      <c r="K943" s="47"/>
      <c r="L943" s="47"/>
    </row>
    <row r="944" spans="9:12">
      <c r="I944" s="47"/>
      <c r="J944" s="47"/>
      <c r="K944" s="47"/>
      <c r="L944" s="47"/>
    </row>
    <row r="945" spans="9:12">
      <c r="I945" s="47"/>
      <c r="J945" s="47"/>
      <c r="K945" s="47"/>
      <c r="L945" s="47"/>
    </row>
    <row r="946" spans="9:12">
      <c r="I946" s="47"/>
      <c r="J946" s="47"/>
      <c r="K946" s="47"/>
      <c r="L946" s="47"/>
    </row>
    <row r="947" spans="9:12">
      <c r="I947" s="47"/>
      <c r="J947" s="47"/>
      <c r="K947" s="47"/>
      <c r="L947" s="47"/>
    </row>
    <row r="948" spans="9:12">
      <c r="I948" s="47"/>
      <c r="J948" s="47"/>
      <c r="K948" s="47"/>
      <c r="L948" s="47"/>
    </row>
    <row r="949" spans="9:12">
      <c r="I949" s="47"/>
      <c r="J949" s="47"/>
      <c r="K949" s="47"/>
      <c r="L949" s="47"/>
    </row>
    <row r="950" spans="9:12">
      <c r="I950" s="47"/>
      <c r="J950" s="47"/>
      <c r="K950" s="47"/>
      <c r="L950" s="47"/>
    </row>
    <row r="951" spans="9:12">
      <c r="I951" s="47"/>
      <c r="J951" s="47"/>
      <c r="K951" s="47"/>
      <c r="L951" s="47"/>
    </row>
    <row r="952" spans="9:12">
      <c r="I952" s="47"/>
      <c r="J952" s="47"/>
      <c r="K952" s="47"/>
      <c r="L952" s="47"/>
    </row>
    <row r="953" spans="9:12">
      <c r="I953" s="47"/>
      <c r="J953" s="47"/>
      <c r="K953" s="47"/>
      <c r="L953" s="47"/>
    </row>
    <row r="954" spans="9:12">
      <c r="I954" s="47"/>
      <c r="J954" s="47"/>
      <c r="K954" s="47"/>
      <c r="L954" s="47"/>
    </row>
    <row r="955" spans="9:12">
      <c r="I955" s="47"/>
      <c r="J955" s="47"/>
      <c r="K955" s="47"/>
      <c r="L955" s="47"/>
    </row>
    <row r="956" spans="9:12">
      <c r="I956" s="47"/>
      <c r="J956" s="47"/>
      <c r="K956" s="47"/>
      <c r="L956" s="47"/>
    </row>
    <row r="957" spans="9:12">
      <c r="I957" s="47"/>
      <c r="J957" s="47"/>
      <c r="K957" s="47"/>
      <c r="L957" s="47"/>
    </row>
    <row r="958" spans="9:12">
      <c r="I958" s="47"/>
      <c r="J958" s="47"/>
      <c r="K958" s="47"/>
      <c r="L958" s="47"/>
    </row>
    <row r="959" spans="9:12">
      <c r="I959" s="47"/>
      <c r="J959" s="47"/>
      <c r="K959" s="47"/>
      <c r="L959" s="47"/>
    </row>
    <row r="960" spans="9:12">
      <c r="I960" s="47"/>
      <c r="J960" s="47"/>
      <c r="K960" s="47"/>
      <c r="L960" s="47"/>
    </row>
    <row r="961" spans="9:12">
      <c r="I961" s="47"/>
      <c r="J961" s="47"/>
      <c r="K961" s="47"/>
      <c r="L961" s="47"/>
    </row>
    <row r="962" spans="9:12">
      <c r="I962" s="47"/>
      <c r="J962" s="47"/>
      <c r="K962" s="47"/>
      <c r="L962" s="47"/>
    </row>
    <row r="963" spans="9:12">
      <c r="I963" s="47"/>
      <c r="J963" s="47"/>
      <c r="K963" s="47"/>
      <c r="L963" s="47"/>
    </row>
    <row r="964" spans="9:12">
      <c r="I964" s="47"/>
      <c r="J964" s="47"/>
      <c r="K964" s="47"/>
      <c r="L964" s="47"/>
    </row>
    <row r="965" spans="9:12">
      <c r="I965" s="47"/>
      <c r="J965" s="47"/>
      <c r="K965" s="47"/>
      <c r="L965" s="47"/>
    </row>
    <row r="966" spans="9:12">
      <c r="I966" s="47"/>
      <c r="J966" s="47"/>
      <c r="K966" s="47"/>
      <c r="L966" s="47"/>
    </row>
    <row r="967" spans="9:12">
      <c r="I967" s="47"/>
      <c r="J967" s="47"/>
      <c r="K967" s="47"/>
      <c r="L967" s="47"/>
    </row>
    <row r="968" spans="9:12">
      <c r="I968" s="47"/>
      <c r="J968" s="47"/>
      <c r="K968" s="47"/>
      <c r="L968" s="47"/>
    </row>
    <row r="969" spans="9:12">
      <c r="I969" s="47"/>
      <c r="J969" s="47"/>
      <c r="K969" s="47"/>
      <c r="L969" s="47"/>
    </row>
    <row r="970" spans="9:12">
      <c r="I970" s="47"/>
      <c r="J970" s="47"/>
      <c r="K970" s="47"/>
      <c r="L970" s="47"/>
    </row>
    <row r="971" spans="9:12">
      <c r="I971" s="47"/>
      <c r="J971" s="47"/>
      <c r="K971" s="47"/>
      <c r="L971" s="47"/>
    </row>
    <row r="972" spans="9:12">
      <c r="I972" s="47"/>
      <c r="J972" s="47"/>
      <c r="K972" s="47"/>
      <c r="L972" s="47"/>
    </row>
    <row r="973" spans="9:12">
      <c r="I973" s="47"/>
      <c r="J973" s="47"/>
      <c r="K973" s="47"/>
      <c r="L973" s="47"/>
    </row>
    <row r="974" spans="9:12">
      <c r="I974" s="47"/>
      <c r="J974" s="47"/>
      <c r="K974" s="47"/>
      <c r="L974" s="47"/>
    </row>
    <row r="975" spans="9:12">
      <c r="I975" s="47"/>
      <c r="J975" s="47"/>
      <c r="K975" s="47"/>
      <c r="L975" s="47"/>
    </row>
    <row r="976" spans="9:12">
      <c r="I976" s="47"/>
      <c r="J976" s="47"/>
      <c r="K976" s="47"/>
      <c r="L976" s="47"/>
    </row>
    <row r="977" spans="9:12">
      <c r="I977" s="47"/>
      <c r="J977" s="47"/>
      <c r="K977" s="47"/>
      <c r="L977" s="47"/>
    </row>
    <row r="978" spans="9:12">
      <c r="I978" s="47"/>
      <c r="J978" s="47"/>
      <c r="K978" s="47"/>
      <c r="L978" s="47"/>
    </row>
    <row r="979" spans="9:12">
      <c r="I979" s="47"/>
      <c r="J979" s="47"/>
      <c r="K979" s="47"/>
      <c r="L979" s="47"/>
    </row>
    <row r="980" spans="9:12">
      <c r="I980" s="47"/>
      <c r="J980" s="47"/>
      <c r="K980" s="47"/>
      <c r="L980" s="47"/>
    </row>
    <row r="981" spans="9:12">
      <c r="I981" s="47"/>
      <c r="J981" s="47"/>
      <c r="K981" s="47"/>
      <c r="L981" s="47"/>
    </row>
    <row r="982" spans="9:12">
      <c r="I982" s="47"/>
      <c r="J982" s="47"/>
      <c r="K982" s="47"/>
      <c r="L982" s="47"/>
    </row>
    <row r="983" spans="9:12">
      <c r="I983" s="47"/>
      <c r="J983" s="47"/>
      <c r="K983" s="47"/>
      <c r="L983" s="47"/>
    </row>
    <row r="984" spans="9:12">
      <c r="I984" s="47"/>
      <c r="J984" s="47"/>
      <c r="K984" s="47"/>
      <c r="L984" s="47"/>
    </row>
    <row r="985" spans="9:12">
      <c r="I985" s="47"/>
      <c r="J985" s="47"/>
      <c r="K985" s="47"/>
      <c r="L985" s="47"/>
    </row>
    <row r="986" spans="9:12">
      <c r="I986" s="47"/>
      <c r="J986" s="47"/>
      <c r="K986" s="47"/>
      <c r="L986" s="47"/>
    </row>
    <row r="987" spans="9:12">
      <c r="I987" s="47"/>
      <c r="J987" s="47"/>
      <c r="K987" s="47"/>
      <c r="L987" s="47"/>
    </row>
    <row r="988" spans="9:12">
      <c r="I988" s="47"/>
      <c r="J988" s="47"/>
      <c r="K988" s="47"/>
      <c r="L988" s="47"/>
    </row>
    <row r="989" spans="9:12">
      <c r="I989" s="47"/>
      <c r="J989" s="47"/>
      <c r="K989" s="47"/>
      <c r="L989" s="47"/>
    </row>
    <row r="990" spans="9:12">
      <c r="I990" s="47"/>
      <c r="J990" s="47"/>
      <c r="K990" s="47"/>
      <c r="L990" s="47"/>
    </row>
    <row r="991" spans="9:12">
      <c r="I991" s="47"/>
      <c r="J991" s="47"/>
      <c r="K991" s="47"/>
      <c r="L991" s="47"/>
    </row>
    <row r="992" spans="9:12">
      <c r="I992" s="47"/>
      <c r="J992" s="47"/>
      <c r="K992" s="47"/>
      <c r="L992" s="47"/>
    </row>
    <row r="993" spans="9:12">
      <c r="I993" s="47"/>
      <c r="J993" s="47"/>
      <c r="K993" s="47"/>
      <c r="L993" s="47"/>
    </row>
    <row r="994" spans="9:12">
      <c r="I994" s="47"/>
      <c r="J994" s="47"/>
      <c r="K994" s="47"/>
      <c r="L994" s="47"/>
    </row>
    <row r="995" spans="9:12">
      <c r="I995" s="47"/>
      <c r="J995" s="47"/>
      <c r="K995" s="47"/>
      <c r="L995" s="47"/>
    </row>
    <row r="996" spans="9:12">
      <c r="I996" s="47"/>
      <c r="J996" s="47"/>
      <c r="K996" s="47"/>
      <c r="L996" s="47"/>
    </row>
    <row r="997" spans="9:12">
      <c r="I997" s="47"/>
      <c r="J997" s="47"/>
      <c r="K997" s="47"/>
      <c r="L997" s="47"/>
    </row>
    <row r="998" spans="9:12">
      <c r="I998" s="47"/>
      <c r="J998" s="47"/>
      <c r="K998" s="47"/>
      <c r="L998" s="47"/>
    </row>
    <row r="999" spans="9:12">
      <c r="I999" s="47"/>
      <c r="J999" s="47"/>
      <c r="K999" s="47"/>
      <c r="L999" s="47"/>
    </row>
    <row r="1000" spans="9:12">
      <c r="I1000" s="47"/>
      <c r="J1000" s="47"/>
      <c r="K1000" s="47"/>
      <c r="L1000" s="47"/>
    </row>
  </sheetData>
  <phoneticPr fontId="3"/>
  <pageMargins left="0.7" right="0.7" top="0.75" bottom="0.75" header="0.3" footer="0.3"/>
  <pageSetup paperSize="9"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設定!$B$7:$B$11</xm:f>
          </x14:formula1>
          <xm:sqref>H2:H40 H42:H1000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L41"/>
  <sheetViews>
    <sheetView workbookViewId="0">
      <selection activeCell="H2" sqref="H2"/>
    </sheetView>
  </sheetViews>
  <sheetFormatPr defaultRowHeight="13.5"/>
  <cols>
    <col min="1" max="1" width="4" customWidth="1"/>
    <col min="2" max="2" width="13.125" hidden="1" customWidth="1"/>
    <col min="5" max="5" width="11.875" bestFit="1" customWidth="1"/>
    <col min="6" max="6" width="21.375" bestFit="1" customWidth="1"/>
    <col min="9" max="9" width="15" customWidth="1"/>
    <col min="11" max="11" width="12.75" customWidth="1"/>
    <col min="12" max="12" width="15" customWidth="1"/>
  </cols>
  <sheetData>
    <row r="1" spans="1:12">
      <c r="A1" t="s">
        <v>84</v>
      </c>
      <c r="B1" t="s">
        <v>85</v>
      </c>
      <c r="C1" t="s">
        <v>81</v>
      </c>
      <c r="D1" t="s">
        <v>80</v>
      </c>
      <c r="E1" t="s">
        <v>79</v>
      </c>
      <c r="F1" t="s">
        <v>134</v>
      </c>
      <c r="H1" t="s">
        <v>144</v>
      </c>
      <c r="I1" t="s">
        <v>145</v>
      </c>
      <c r="J1" t="s">
        <v>60</v>
      </c>
      <c r="K1" t="s">
        <v>62</v>
      </c>
      <c r="L1" t="s">
        <v>148</v>
      </c>
    </row>
    <row r="2" spans="1:12">
      <c r="A2">
        <f>+ROW()-1</f>
        <v>1</v>
      </c>
      <c r="B2" t="s">
        <v>93</v>
      </c>
      <c r="C2" t="s">
        <v>15</v>
      </c>
      <c r="D2" s="38">
        <f>COUNTIFS(テーブル10[本税],"&gt;0",テーブル10[税目等],テーブル3[[#This Row],[備考]])</f>
        <v>0</v>
      </c>
      <c r="E2" s="38">
        <f>SUMIF(テーブル10[税目等],テーブル3[[#This Row],[備考]],テーブル10[本税])</f>
        <v>0</v>
      </c>
      <c r="F2" t="s">
        <v>136</v>
      </c>
      <c r="H2" s="48"/>
      <c r="I2" s="48"/>
      <c r="J2" s="48"/>
      <c r="K2" s="48"/>
      <c r="L2" s="48">
        <f>SUM(テーブル10[[#This Row],[本税]:[督促手数料]])</f>
        <v>0</v>
      </c>
    </row>
    <row r="3" spans="1:12">
      <c r="A3">
        <f t="shared" ref="A3:A8" si="0">+ROW()-1</f>
        <v>2</v>
      </c>
      <c r="B3" t="s">
        <v>94</v>
      </c>
      <c r="C3" t="s">
        <v>92</v>
      </c>
      <c r="D3" s="38">
        <f>口座振替分!C8</f>
        <v>0</v>
      </c>
      <c r="E3" s="38">
        <f>口座振替分!D8</f>
        <v>0</v>
      </c>
      <c r="F3" t="s">
        <v>135</v>
      </c>
      <c r="H3" s="48"/>
      <c r="I3" s="48"/>
      <c r="J3" s="48"/>
      <c r="K3" s="48"/>
      <c r="L3" s="48">
        <f>SUM(テーブル10[[#This Row],[本税]:[督促手数料]])</f>
        <v>0</v>
      </c>
    </row>
    <row r="4" spans="1:12">
      <c r="A4">
        <f t="shared" si="0"/>
        <v>3</v>
      </c>
      <c r="B4" t="s">
        <v>63</v>
      </c>
      <c r="C4" t="s">
        <v>21</v>
      </c>
      <c r="D4" s="38">
        <f>COUNTIF(テーブル10[督促手数料],"&gt;0")</f>
        <v>0</v>
      </c>
      <c r="E4" s="38">
        <f>SUM(テーブル10[督促手数料])</f>
        <v>0</v>
      </c>
      <c r="F4" t="s">
        <v>133</v>
      </c>
      <c r="H4" s="48"/>
      <c r="I4" s="48"/>
      <c r="J4" s="48"/>
      <c r="K4" s="48"/>
      <c r="L4" s="48">
        <f>SUM(テーブル10[[#This Row],[本税]:[督促手数料]])</f>
        <v>0</v>
      </c>
    </row>
    <row r="5" spans="1:12">
      <c r="A5">
        <f t="shared" si="0"/>
        <v>4</v>
      </c>
      <c r="B5" t="s">
        <v>61</v>
      </c>
      <c r="C5" t="s">
        <v>60</v>
      </c>
      <c r="D5" s="38">
        <f>COUNTIF(テーブル10[延滞金],"&gt;0")</f>
        <v>0</v>
      </c>
      <c r="E5" s="38">
        <f>SUM(テーブル10[延滞金])</f>
        <v>0</v>
      </c>
      <c r="H5" s="48"/>
      <c r="I5" s="48"/>
      <c r="J5" s="48"/>
      <c r="K5" s="48"/>
      <c r="L5" s="48">
        <f>SUM(テーブル10[[#This Row],[本税]:[督促手数料]])</f>
        <v>0</v>
      </c>
    </row>
    <row r="6" spans="1:12">
      <c r="A6">
        <f t="shared" si="0"/>
        <v>5</v>
      </c>
      <c r="B6" t="s">
        <v>44</v>
      </c>
      <c r="C6" t="s">
        <v>23</v>
      </c>
      <c r="D6" s="38">
        <f>COUNTIF(テーブル10[税目等],テーブル3[[#This Row],[備考]])</f>
        <v>0</v>
      </c>
      <c r="E6" s="38">
        <f>SUMIF(テーブル10[税目等],テーブル3[[#This Row],[備考]],テーブル10[本税])</f>
        <v>0</v>
      </c>
      <c r="H6" s="48"/>
      <c r="I6" s="48"/>
      <c r="J6" s="48"/>
      <c r="K6" s="48"/>
      <c r="L6" s="48">
        <f>SUM(テーブル10[[#This Row],[本税]:[督促手数料]])</f>
        <v>0</v>
      </c>
    </row>
    <row r="7" spans="1:12">
      <c r="A7">
        <f t="shared" si="0"/>
        <v>6</v>
      </c>
      <c r="B7" t="s">
        <v>43</v>
      </c>
      <c r="C7" t="s">
        <v>26</v>
      </c>
      <c r="D7" s="38">
        <f>COUNTIF(テーブル10[税目等],テーブル3[[#This Row],[備考]])</f>
        <v>0</v>
      </c>
      <c r="E7" s="38">
        <f>SUMIF(テーブル10[税目等],テーブル3[[#This Row],[備考]],テーブル10[本税])</f>
        <v>0</v>
      </c>
      <c r="H7" s="48"/>
      <c r="I7" s="48"/>
      <c r="J7" s="48"/>
      <c r="K7" s="48"/>
      <c r="L7" s="48">
        <f>SUM(テーブル10[[#This Row],[本税]:[督促手数料]])</f>
        <v>0</v>
      </c>
    </row>
    <row r="8" spans="1:12">
      <c r="A8">
        <f t="shared" si="0"/>
        <v>7</v>
      </c>
      <c r="B8" t="s">
        <v>35</v>
      </c>
      <c r="C8" t="s">
        <v>28</v>
      </c>
      <c r="D8" s="38">
        <f>COUNTIF(テーブル10[税目等],テーブル3[[#This Row],[備考]])</f>
        <v>0</v>
      </c>
      <c r="E8" s="38">
        <f>SUMIF(テーブル10[税目等],テーブル3[[#This Row],[備考]],テーブル10[本税])</f>
        <v>0</v>
      </c>
      <c r="H8" s="48"/>
      <c r="I8" s="48"/>
      <c r="J8" s="48"/>
      <c r="K8" s="48"/>
      <c r="L8" s="48">
        <f>SUM(テーブル10[[#This Row],[本税]:[督促手数料]])</f>
        <v>0</v>
      </c>
    </row>
    <row r="9" spans="1:12">
      <c r="A9">
        <f t="shared" ref="A9:A11" si="1">+ROW()-1</f>
        <v>8</v>
      </c>
      <c r="D9" s="38"/>
      <c r="E9" s="38"/>
      <c r="H9" s="48"/>
      <c r="I9" s="48"/>
      <c r="J9" s="48"/>
      <c r="K9" s="48"/>
      <c r="L9" s="48">
        <f>SUM(テーブル10[[#This Row],[本税]:[督促手数料]])</f>
        <v>0</v>
      </c>
    </row>
    <row r="10" spans="1:12">
      <c r="A10">
        <f t="shared" si="1"/>
        <v>9</v>
      </c>
      <c r="D10" s="38"/>
      <c r="E10" s="38"/>
      <c r="H10" s="48"/>
      <c r="I10" s="48"/>
      <c r="J10" s="48"/>
      <c r="K10" s="48"/>
      <c r="L10" s="48">
        <f>SUM(テーブル10[[#This Row],[本税]:[督促手数料]])</f>
        <v>0</v>
      </c>
    </row>
    <row r="11" spans="1:12">
      <c r="A11">
        <f t="shared" si="1"/>
        <v>10</v>
      </c>
      <c r="D11" s="38"/>
      <c r="E11" s="38"/>
      <c r="H11" s="48"/>
      <c r="I11" s="48"/>
      <c r="J11" s="48"/>
      <c r="K11" s="48"/>
      <c r="L11" s="48">
        <f>SUM(テーブル10[[#This Row],[本税]:[督促手数料]])</f>
        <v>0</v>
      </c>
    </row>
    <row r="12" spans="1:12">
      <c r="A12">
        <f>+ROW()-1</f>
        <v>11</v>
      </c>
      <c r="D12" s="38"/>
      <c r="E12" s="38"/>
      <c r="H12" s="48"/>
      <c r="I12" s="48"/>
      <c r="J12" s="48"/>
      <c r="K12" s="48"/>
      <c r="L12" s="48">
        <f>SUM(テーブル10[[#This Row],[本税]:[督促手数料]])</f>
        <v>0</v>
      </c>
    </row>
    <row r="13" spans="1:12">
      <c r="D13" s="41">
        <f>SUBTOTAL(109,D2:D12)</f>
        <v>0</v>
      </c>
      <c r="E13" s="41">
        <f>SUBTOTAL(109,E2:E12)</f>
        <v>0</v>
      </c>
      <c r="H13" s="48"/>
      <c r="I13" s="48"/>
      <c r="J13" s="48"/>
      <c r="K13" s="48"/>
      <c r="L13" s="50">
        <f>SUM(テーブル10[[#This Row],[本税]:[督促手数料]])</f>
        <v>0</v>
      </c>
    </row>
    <row r="14" spans="1:12">
      <c r="H14" s="48"/>
      <c r="I14" s="48"/>
      <c r="J14" s="48"/>
      <c r="K14" s="48"/>
      <c r="L14" s="50">
        <f>SUM(テーブル10[[#This Row],[本税]:[督促手数料]])</f>
        <v>0</v>
      </c>
    </row>
    <row r="15" spans="1:12">
      <c r="H15" s="48"/>
      <c r="I15" s="48"/>
      <c r="J15" s="48"/>
      <c r="K15" s="48"/>
      <c r="L15" s="50">
        <f>SUM(テーブル10[[#This Row],[本税]:[督促手数料]])</f>
        <v>0</v>
      </c>
    </row>
    <row r="16" spans="1:12">
      <c r="H16" s="48"/>
      <c r="I16" s="48"/>
      <c r="J16" s="48"/>
      <c r="K16" s="48"/>
      <c r="L16" s="50">
        <f>SUM(テーブル10[[#This Row],[本税]:[督促手数料]])</f>
        <v>0</v>
      </c>
    </row>
    <row r="17" spans="8:12">
      <c r="H17" s="48"/>
      <c r="I17" s="48"/>
      <c r="J17" s="48"/>
      <c r="K17" s="48"/>
      <c r="L17" s="50">
        <f>SUM(テーブル10[[#This Row],[本税]:[督促手数料]])</f>
        <v>0</v>
      </c>
    </row>
    <row r="18" spans="8:12">
      <c r="H18" s="48"/>
      <c r="I18" s="48"/>
      <c r="J18" s="48"/>
      <c r="K18" s="48"/>
      <c r="L18" s="50">
        <f>SUM(テーブル10[[#This Row],[本税]:[督促手数料]])</f>
        <v>0</v>
      </c>
    </row>
    <row r="19" spans="8:12">
      <c r="H19" s="48"/>
      <c r="I19" s="48"/>
      <c r="J19" s="48"/>
      <c r="K19" s="48"/>
      <c r="L19" s="50">
        <f>SUM(テーブル10[[#This Row],[本税]:[督促手数料]])</f>
        <v>0</v>
      </c>
    </row>
    <row r="20" spans="8:12">
      <c r="H20" s="48"/>
      <c r="I20" s="48"/>
      <c r="J20" s="48"/>
      <c r="K20" s="48"/>
      <c r="L20" s="50">
        <f>SUM(テーブル10[[#This Row],[本税]:[督促手数料]])</f>
        <v>0</v>
      </c>
    </row>
    <row r="21" spans="8:12">
      <c r="H21" s="48"/>
      <c r="I21" s="48"/>
      <c r="J21" s="48"/>
      <c r="K21" s="48"/>
      <c r="L21" s="50">
        <f>SUM(テーブル10[[#This Row],[本税]:[督促手数料]])</f>
        <v>0</v>
      </c>
    </row>
    <row r="22" spans="8:12">
      <c r="H22" s="48"/>
      <c r="I22" s="48"/>
      <c r="J22" s="48"/>
      <c r="K22" s="48"/>
      <c r="L22" s="50">
        <f>SUM(テーブル10[[#This Row],[本税]:[督促手数料]])</f>
        <v>0</v>
      </c>
    </row>
    <row r="23" spans="8:12">
      <c r="H23" s="48"/>
      <c r="I23" s="48"/>
      <c r="J23" s="48"/>
      <c r="K23" s="48"/>
      <c r="L23" s="50">
        <f>SUM(テーブル10[[#This Row],[本税]:[督促手数料]])</f>
        <v>0</v>
      </c>
    </row>
    <row r="24" spans="8:12">
      <c r="H24" s="48"/>
      <c r="I24" s="48"/>
      <c r="J24" s="48"/>
      <c r="K24" s="48"/>
      <c r="L24" s="50">
        <f>SUM(テーブル10[[#This Row],[本税]:[督促手数料]])</f>
        <v>0</v>
      </c>
    </row>
    <row r="25" spans="8:12">
      <c r="H25" s="48"/>
      <c r="I25" s="48"/>
      <c r="J25" s="48"/>
      <c r="K25" s="48"/>
      <c r="L25" s="50">
        <f>SUM(テーブル10[[#This Row],[本税]:[督促手数料]])</f>
        <v>0</v>
      </c>
    </row>
    <row r="26" spans="8:12">
      <c r="H26" s="48"/>
      <c r="I26" s="48"/>
      <c r="J26" s="48"/>
      <c r="K26" s="48"/>
      <c r="L26" s="50">
        <f>SUM(テーブル10[[#This Row],[本税]:[督促手数料]])</f>
        <v>0</v>
      </c>
    </row>
    <row r="27" spans="8:12">
      <c r="H27" s="48"/>
      <c r="I27" s="48"/>
      <c r="J27" s="48"/>
      <c r="K27" s="48"/>
      <c r="L27" s="50">
        <f>SUM(テーブル10[[#This Row],[本税]:[督促手数料]])</f>
        <v>0</v>
      </c>
    </row>
    <row r="28" spans="8:12">
      <c r="H28" s="48"/>
      <c r="I28" s="48"/>
      <c r="J28" s="48"/>
      <c r="K28" s="48"/>
      <c r="L28" s="50">
        <f>SUM(テーブル10[[#This Row],[本税]:[督促手数料]])</f>
        <v>0</v>
      </c>
    </row>
    <row r="29" spans="8:12">
      <c r="H29" s="48"/>
      <c r="I29" s="48"/>
      <c r="J29" s="48"/>
      <c r="K29" s="48"/>
      <c r="L29" s="50">
        <f>SUM(テーブル10[[#This Row],[本税]:[督促手数料]])</f>
        <v>0</v>
      </c>
    </row>
    <row r="30" spans="8:12">
      <c r="H30" s="48"/>
      <c r="I30" s="48"/>
      <c r="J30" s="48"/>
      <c r="K30" s="48"/>
      <c r="L30" s="50">
        <f>SUM(テーブル10[[#This Row],[本税]:[督促手数料]])</f>
        <v>0</v>
      </c>
    </row>
    <row r="31" spans="8:12">
      <c r="H31" s="48"/>
      <c r="I31" s="48"/>
      <c r="J31" s="48"/>
      <c r="K31" s="48"/>
      <c r="L31" s="50">
        <f>SUM(テーブル10[[#This Row],[本税]:[督促手数料]])</f>
        <v>0</v>
      </c>
    </row>
    <row r="32" spans="8:12">
      <c r="H32" s="48"/>
      <c r="I32" s="48"/>
      <c r="J32" s="48"/>
      <c r="K32" s="48"/>
      <c r="L32" s="50">
        <f>SUM(テーブル10[[#This Row],[本税]:[督促手数料]])</f>
        <v>0</v>
      </c>
    </row>
    <row r="33" spans="8:12">
      <c r="H33" s="48"/>
      <c r="I33" s="48"/>
      <c r="J33" s="48"/>
      <c r="K33" s="48"/>
      <c r="L33" s="50">
        <f>SUM(テーブル10[[#This Row],[本税]:[督促手数料]])</f>
        <v>0</v>
      </c>
    </row>
    <row r="34" spans="8:12">
      <c r="H34" s="48"/>
      <c r="I34" s="48"/>
      <c r="J34" s="48"/>
      <c r="K34" s="48"/>
      <c r="L34" s="50">
        <f>SUM(テーブル10[[#This Row],[本税]:[督促手数料]])</f>
        <v>0</v>
      </c>
    </row>
    <row r="35" spans="8:12">
      <c r="H35" s="48"/>
      <c r="I35" s="48"/>
      <c r="J35" s="48"/>
      <c r="K35" s="48"/>
      <c r="L35" s="50">
        <f>SUM(テーブル10[[#This Row],[本税]:[督促手数料]])</f>
        <v>0</v>
      </c>
    </row>
    <row r="36" spans="8:12">
      <c r="H36" s="48"/>
      <c r="I36" s="48"/>
      <c r="J36" s="48"/>
      <c r="K36" s="48"/>
      <c r="L36" s="50">
        <f>SUM(テーブル10[[#This Row],[本税]:[督促手数料]])</f>
        <v>0</v>
      </c>
    </row>
    <row r="37" spans="8:12">
      <c r="H37" s="48"/>
      <c r="I37" s="48"/>
      <c r="J37" s="48"/>
      <c r="K37" s="48"/>
      <c r="L37" s="50">
        <f>SUM(テーブル10[[#This Row],[本税]:[督促手数料]])</f>
        <v>0</v>
      </c>
    </row>
    <row r="38" spans="8:12">
      <c r="H38" s="48"/>
      <c r="I38" s="48"/>
      <c r="J38" s="48"/>
      <c r="K38" s="48"/>
      <c r="L38" s="50">
        <f>SUM(テーブル10[[#This Row],[本税]:[督促手数料]])</f>
        <v>0</v>
      </c>
    </row>
    <row r="39" spans="8:12">
      <c r="H39" s="48"/>
      <c r="I39" s="48"/>
      <c r="J39" s="48"/>
      <c r="K39" s="48"/>
      <c r="L39" s="50">
        <f>SUM(テーブル10[[#This Row],[本税]:[督促手数料]])</f>
        <v>0</v>
      </c>
    </row>
    <row r="40" spans="8:12">
      <c r="H40" s="48"/>
      <c r="I40" s="48"/>
      <c r="J40" s="48"/>
      <c r="K40" s="48"/>
      <c r="L40" s="50">
        <f>SUM(テーブル10[[#This Row],[本税]:[督促手数料]])</f>
        <v>0</v>
      </c>
    </row>
    <row r="41" spans="8:12">
      <c r="H41" s="49"/>
      <c r="I41" s="49">
        <f>SUBTOTAL(109,I2:I40)</f>
        <v>0</v>
      </c>
      <c r="J41" s="49">
        <f>SUBTOTAL(109,J2:J40)</f>
        <v>0</v>
      </c>
      <c r="K41" s="49">
        <f>SUBTOTAL(109,K2:K40)</f>
        <v>0</v>
      </c>
      <c r="L41" s="49">
        <f>SUBTOTAL(109,テーブル10[納付金額])</f>
        <v>0</v>
      </c>
    </row>
  </sheetData>
  <phoneticPr fontId="3"/>
  <pageMargins left="0.7" right="0.7" top="0.75" bottom="0.75" header="0.3" footer="0.3"/>
  <tableParts count="2">
    <tablePart r:id="rId1"/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設定!$C$7:$C$10</xm:f>
          </x14:formula1>
          <xm:sqref>H2:H40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A1:L42"/>
  <sheetViews>
    <sheetView workbookViewId="0">
      <selection activeCell="H2" sqref="H2"/>
    </sheetView>
  </sheetViews>
  <sheetFormatPr defaultRowHeight="13.5"/>
  <cols>
    <col min="1" max="1" width="4" customWidth="1"/>
    <col min="2" max="2" width="18.125" hidden="1" customWidth="1"/>
    <col min="3" max="3" width="11" bestFit="1" customWidth="1"/>
    <col min="5" max="5" width="11.625" customWidth="1"/>
    <col min="6" max="6" width="31.75" bestFit="1" customWidth="1"/>
    <col min="9" max="9" width="15" customWidth="1"/>
    <col min="11" max="11" width="12.75" customWidth="1"/>
    <col min="12" max="12" width="15" customWidth="1"/>
  </cols>
  <sheetData>
    <row r="1" spans="1:12">
      <c r="A1" t="s">
        <v>84</v>
      </c>
      <c r="B1" t="s">
        <v>85</v>
      </c>
      <c r="C1" t="s">
        <v>81</v>
      </c>
      <c r="D1" t="s">
        <v>80</v>
      </c>
      <c r="E1" t="s">
        <v>79</v>
      </c>
      <c r="F1" t="s">
        <v>134</v>
      </c>
      <c r="H1" t="s">
        <v>144</v>
      </c>
      <c r="I1" t="s">
        <v>145</v>
      </c>
      <c r="J1" t="s">
        <v>60</v>
      </c>
      <c r="K1" t="s">
        <v>62</v>
      </c>
      <c r="L1" t="s">
        <v>148</v>
      </c>
    </row>
    <row r="2" spans="1:12">
      <c r="A2">
        <f>+ROW()-1</f>
        <v>1</v>
      </c>
      <c r="B2" t="s">
        <v>96</v>
      </c>
      <c r="C2" t="s">
        <v>16</v>
      </c>
      <c r="D2" s="38">
        <f>COUNTIFS(テーブル9[本税],"&gt;0",テーブル9[税目等],テーブル4[[#This Row],[備考]])</f>
        <v>0</v>
      </c>
      <c r="E2" s="38">
        <f>SUMIF(テーブル9[税目等],テーブル4[[#This Row],[備考]],テーブル9[本税])</f>
        <v>0</v>
      </c>
      <c r="F2" t="s">
        <v>137</v>
      </c>
      <c r="H2" s="48"/>
      <c r="I2" s="48"/>
      <c r="J2" s="48"/>
      <c r="K2" s="48"/>
      <c r="L2" s="48">
        <f>SUM(テーブル9[[#This Row],[本税]:[督促手数料]])</f>
        <v>0</v>
      </c>
    </row>
    <row r="3" spans="1:12">
      <c r="A3">
        <f t="shared" ref="A3:A8" si="0">+ROW()-1</f>
        <v>2</v>
      </c>
      <c r="B3" t="s">
        <v>97</v>
      </c>
      <c r="C3" t="s">
        <v>95</v>
      </c>
      <c r="D3" s="38">
        <f>口座振替分!C9</f>
        <v>0</v>
      </c>
      <c r="E3" s="38">
        <f>口座振替分!D9</f>
        <v>0</v>
      </c>
      <c r="F3" t="s">
        <v>138</v>
      </c>
      <c r="H3" s="48"/>
      <c r="I3" s="48"/>
      <c r="J3" s="48"/>
      <c r="K3" s="48"/>
      <c r="L3" s="48">
        <f>SUM(テーブル9[[#This Row],[本税]:[督促手数料]])</f>
        <v>0</v>
      </c>
    </row>
    <row r="4" spans="1:12">
      <c r="A4">
        <f t="shared" si="0"/>
        <v>3</v>
      </c>
      <c r="B4" t="s">
        <v>63</v>
      </c>
      <c r="C4" t="s">
        <v>21</v>
      </c>
      <c r="D4" s="38">
        <f>COUNTIF(テーブル9[督促手数料],"&gt;0")</f>
        <v>0</v>
      </c>
      <c r="E4" s="38">
        <f>SUM(テーブル9[督促手数料])</f>
        <v>0</v>
      </c>
      <c r="F4" t="s">
        <v>133</v>
      </c>
      <c r="H4" s="48"/>
      <c r="I4" s="48"/>
      <c r="J4" s="48"/>
      <c r="K4" s="48"/>
      <c r="L4" s="48">
        <f>SUM(テーブル9[[#This Row],[本税]:[督促手数料]])</f>
        <v>0</v>
      </c>
    </row>
    <row r="5" spans="1:12">
      <c r="A5">
        <f t="shared" si="0"/>
        <v>4</v>
      </c>
      <c r="B5" t="s">
        <v>61</v>
      </c>
      <c r="C5" t="s">
        <v>60</v>
      </c>
      <c r="D5" s="38">
        <f>COUNTIF(テーブル9[延滞金],"&gt;0")</f>
        <v>0</v>
      </c>
      <c r="E5" s="38">
        <f>SUM(テーブル9[延滞金])</f>
        <v>0</v>
      </c>
      <c r="H5" s="48"/>
      <c r="I5" s="48"/>
      <c r="J5" s="48"/>
      <c r="K5" s="48"/>
      <c r="L5" s="48">
        <f>SUM(テーブル9[[#This Row],[本税]:[督促手数料]])</f>
        <v>0</v>
      </c>
    </row>
    <row r="6" spans="1:12">
      <c r="A6">
        <f t="shared" si="0"/>
        <v>5</v>
      </c>
      <c r="B6" t="s">
        <v>44</v>
      </c>
      <c r="C6" t="s">
        <v>23</v>
      </c>
      <c r="D6" s="38">
        <f>COUNTIF(テーブル9[税目等],テーブル4[[#This Row],[備考]])</f>
        <v>0</v>
      </c>
      <c r="E6" s="38">
        <f>SUMIF(テーブル9[税目等],テーブル4[[#This Row],[備考]],テーブル9[本税])</f>
        <v>0</v>
      </c>
      <c r="H6" s="48"/>
      <c r="I6" s="48"/>
      <c r="J6" s="48"/>
      <c r="K6" s="48"/>
      <c r="L6" s="48">
        <f>SUM(テーブル9[[#This Row],[本税]:[督促手数料]])</f>
        <v>0</v>
      </c>
    </row>
    <row r="7" spans="1:12">
      <c r="A7">
        <f t="shared" si="0"/>
        <v>6</v>
      </c>
      <c r="B7" t="s">
        <v>43</v>
      </c>
      <c r="C7" t="s">
        <v>26</v>
      </c>
      <c r="D7" s="38">
        <f>COUNTIF(テーブル9[税目等],テーブル4[[#This Row],[備考]])</f>
        <v>0</v>
      </c>
      <c r="E7" s="38">
        <f>SUMIF(テーブル9[税目等],テーブル4[[#This Row],[備考]],テーブル9[本税])</f>
        <v>0</v>
      </c>
      <c r="H7" s="48"/>
      <c r="I7" s="48"/>
      <c r="J7" s="48"/>
      <c r="K7" s="48"/>
      <c r="L7" s="48">
        <f>SUM(テーブル9[[#This Row],[本税]:[督促手数料]])</f>
        <v>0</v>
      </c>
    </row>
    <row r="8" spans="1:12">
      <c r="A8">
        <f t="shared" si="0"/>
        <v>7</v>
      </c>
      <c r="B8" t="s">
        <v>35</v>
      </c>
      <c r="C8" t="s">
        <v>28</v>
      </c>
      <c r="D8" s="38">
        <f>COUNTIF(テーブル9[税目等],テーブル4[[#This Row],[備考]])</f>
        <v>0</v>
      </c>
      <c r="E8" s="38">
        <f>SUMIF(テーブル9[税目等],テーブル4[[#This Row],[備考]],テーブル9[本税])</f>
        <v>0</v>
      </c>
      <c r="H8" s="48"/>
      <c r="I8" s="48"/>
      <c r="J8" s="48"/>
      <c r="K8" s="48"/>
      <c r="L8" s="48">
        <f>SUM(テーブル9[[#This Row],[本税]:[督促手数料]])</f>
        <v>0</v>
      </c>
    </row>
    <row r="9" spans="1:12">
      <c r="A9">
        <f t="shared" ref="A9:A11" si="1">+ROW()-1</f>
        <v>8</v>
      </c>
      <c r="D9" s="38"/>
      <c r="E9" s="38"/>
      <c r="H9" s="48"/>
      <c r="I9" s="48"/>
      <c r="J9" s="48"/>
      <c r="K9" s="48"/>
      <c r="L9" s="48">
        <f>SUM(テーブル9[[#This Row],[本税]:[督促手数料]])</f>
        <v>0</v>
      </c>
    </row>
    <row r="10" spans="1:12">
      <c r="A10">
        <f t="shared" si="1"/>
        <v>9</v>
      </c>
      <c r="D10" s="38"/>
      <c r="E10" s="38"/>
      <c r="H10" s="48"/>
      <c r="I10" s="48"/>
      <c r="J10" s="48"/>
      <c r="K10" s="48"/>
      <c r="L10" s="48">
        <f>SUM(テーブル9[[#This Row],[本税]:[督促手数料]])</f>
        <v>0</v>
      </c>
    </row>
    <row r="11" spans="1:12">
      <c r="A11">
        <f t="shared" si="1"/>
        <v>10</v>
      </c>
      <c r="D11" s="38"/>
      <c r="E11" s="38"/>
      <c r="H11" s="48"/>
      <c r="I11" s="48"/>
      <c r="J11" s="48"/>
      <c r="K11" s="48"/>
      <c r="L11" s="48">
        <f>SUM(テーブル9[[#This Row],[本税]:[督促手数料]])</f>
        <v>0</v>
      </c>
    </row>
    <row r="12" spans="1:12">
      <c r="A12">
        <f>+ROW()-1</f>
        <v>11</v>
      </c>
      <c r="D12" s="38"/>
      <c r="E12" s="38"/>
      <c r="H12" s="48"/>
      <c r="I12" s="48"/>
      <c r="J12" s="48"/>
      <c r="K12" s="48"/>
      <c r="L12" s="48">
        <f>SUM(テーブル9[[#This Row],[本税]:[督促手数料]])</f>
        <v>0</v>
      </c>
    </row>
    <row r="13" spans="1:12">
      <c r="D13" s="41">
        <f>SUBTOTAL(109,D2:D12)</f>
        <v>0</v>
      </c>
      <c r="E13" s="41">
        <f>SUBTOTAL(109,E2:E12)</f>
        <v>0</v>
      </c>
      <c r="H13" s="48"/>
      <c r="I13" s="48"/>
      <c r="J13" s="48"/>
      <c r="K13" s="48"/>
      <c r="L13" s="50">
        <f>SUM(テーブル9[[#This Row],[本税]:[督促手数料]])</f>
        <v>0</v>
      </c>
    </row>
    <row r="14" spans="1:12">
      <c r="H14" s="48"/>
      <c r="I14" s="48"/>
      <c r="J14" s="48"/>
      <c r="K14" s="48"/>
      <c r="L14" s="50">
        <f>SUM(テーブル9[[#This Row],[本税]:[督促手数料]])</f>
        <v>0</v>
      </c>
    </row>
    <row r="15" spans="1:12">
      <c r="H15" s="48"/>
      <c r="I15" s="48"/>
      <c r="J15" s="48"/>
      <c r="K15" s="48"/>
      <c r="L15" s="50">
        <f>SUM(テーブル9[[#This Row],[本税]:[督促手数料]])</f>
        <v>0</v>
      </c>
    </row>
    <row r="16" spans="1:12">
      <c r="H16" s="48"/>
      <c r="I16" s="48"/>
      <c r="J16" s="48"/>
      <c r="K16" s="48"/>
      <c r="L16" s="50">
        <f>SUM(テーブル9[[#This Row],[本税]:[督促手数料]])</f>
        <v>0</v>
      </c>
    </row>
    <row r="17" spans="8:12">
      <c r="H17" s="48"/>
      <c r="I17" s="48"/>
      <c r="J17" s="48"/>
      <c r="K17" s="48"/>
      <c r="L17" s="50">
        <f>SUM(テーブル9[[#This Row],[本税]:[督促手数料]])</f>
        <v>0</v>
      </c>
    </row>
    <row r="18" spans="8:12">
      <c r="H18" s="48"/>
      <c r="I18" s="48"/>
      <c r="J18" s="48"/>
      <c r="K18" s="48"/>
      <c r="L18" s="50">
        <f>SUM(テーブル9[[#This Row],[本税]:[督促手数料]])</f>
        <v>0</v>
      </c>
    </row>
    <row r="19" spans="8:12">
      <c r="H19" s="48"/>
      <c r="I19" s="48"/>
      <c r="J19" s="48"/>
      <c r="K19" s="48"/>
      <c r="L19" s="50">
        <f>SUM(テーブル9[[#This Row],[本税]:[督促手数料]])</f>
        <v>0</v>
      </c>
    </row>
    <row r="20" spans="8:12">
      <c r="H20" s="48"/>
      <c r="I20" s="48"/>
      <c r="J20" s="48"/>
      <c r="K20" s="48"/>
      <c r="L20" s="50">
        <f>SUM(テーブル9[[#This Row],[本税]:[督促手数料]])</f>
        <v>0</v>
      </c>
    </row>
    <row r="21" spans="8:12">
      <c r="H21" s="48"/>
      <c r="I21" s="48"/>
      <c r="J21" s="48"/>
      <c r="K21" s="48"/>
      <c r="L21" s="50">
        <f>SUM(テーブル9[[#This Row],[本税]:[督促手数料]])</f>
        <v>0</v>
      </c>
    </row>
    <row r="22" spans="8:12">
      <c r="H22" s="48"/>
      <c r="I22" s="48"/>
      <c r="J22" s="48"/>
      <c r="K22" s="48"/>
      <c r="L22" s="50">
        <f>SUM(テーブル9[[#This Row],[本税]:[督促手数料]])</f>
        <v>0</v>
      </c>
    </row>
    <row r="23" spans="8:12">
      <c r="H23" s="48"/>
      <c r="I23" s="48"/>
      <c r="J23" s="48"/>
      <c r="K23" s="48"/>
      <c r="L23" s="50">
        <f>SUM(テーブル9[[#This Row],[本税]:[督促手数料]])</f>
        <v>0</v>
      </c>
    </row>
    <row r="24" spans="8:12">
      <c r="H24" s="48"/>
      <c r="I24" s="48"/>
      <c r="J24" s="48"/>
      <c r="K24" s="48"/>
      <c r="L24" s="50">
        <f>SUM(テーブル9[[#This Row],[本税]:[督促手数料]])</f>
        <v>0</v>
      </c>
    </row>
    <row r="25" spans="8:12">
      <c r="H25" s="48"/>
      <c r="I25" s="48"/>
      <c r="J25" s="48"/>
      <c r="K25" s="48"/>
      <c r="L25" s="50">
        <f>SUM(テーブル9[[#This Row],[本税]:[督促手数料]])</f>
        <v>0</v>
      </c>
    </row>
    <row r="26" spans="8:12">
      <c r="H26" s="48"/>
      <c r="I26" s="48"/>
      <c r="J26" s="48"/>
      <c r="K26" s="48"/>
      <c r="L26" s="50">
        <f>SUM(テーブル9[[#This Row],[本税]:[督促手数料]])</f>
        <v>0</v>
      </c>
    </row>
    <row r="27" spans="8:12">
      <c r="H27" s="48"/>
      <c r="I27" s="48"/>
      <c r="J27" s="48"/>
      <c r="K27" s="48"/>
      <c r="L27" s="50">
        <f>SUM(テーブル9[[#This Row],[本税]:[督促手数料]])</f>
        <v>0</v>
      </c>
    </row>
    <row r="28" spans="8:12">
      <c r="H28" s="48"/>
      <c r="I28" s="48"/>
      <c r="J28" s="48"/>
      <c r="K28" s="48"/>
      <c r="L28" s="50">
        <f>SUM(テーブル9[[#This Row],[本税]:[督促手数料]])</f>
        <v>0</v>
      </c>
    </row>
    <row r="29" spans="8:12">
      <c r="H29" s="48"/>
      <c r="I29" s="48"/>
      <c r="J29" s="48"/>
      <c r="K29" s="48"/>
      <c r="L29" s="50">
        <f>SUM(テーブル9[[#This Row],[本税]:[督促手数料]])</f>
        <v>0</v>
      </c>
    </row>
    <row r="30" spans="8:12">
      <c r="H30" s="48"/>
      <c r="I30" s="48"/>
      <c r="J30" s="48"/>
      <c r="K30" s="48"/>
      <c r="L30" s="50">
        <f>SUM(テーブル9[[#This Row],[本税]:[督促手数料]])</f>
        <v>0</v>
      </c>
    </row>
    <row r="31" spans="8:12">
      <c r="H31" s="48"/>
      <c r="I31" s="48"/>
      <c r="J31" s="48"/>
      <c r="K31" s="48"/>
      <c r="L31" s="50">
        <f>SUM(テーブル9[[#This Row],[本税]:[督促手数料]])</f>
        <v>0</v>
      </c>
    </row>
    <row r="32" spans="8:12">
      <c r="H32" s="48"/>
      <c r="I32" s="48"/>
      <c r="J32" s="48"/>
      <c r="K32" s="48"/>
      <c r="L32" s="50">
        <f>SUM(テーブル9[[#This Row],[本税]:[督促手数料]])</f>
        <v>0</v>
      </c>
    </row>
    <row r="33" spans="8:12">
      <c r="H33" s="48"/>
      <c r="I33" s="48"/>
      <c r="J33" s="48"/>
      <c r="K33" s="48"/>
      <c r="L33" s="50">
        <f>SUM(テーブル9[[#This Row],[本税]:[督促手数料]])</f>
        <v>0</v>
      </c>
    </row>
    <row r="34" spans="8:12">
      <c r="H34" s="48"/>
      <c r="I34" s="48"/>
      <c r="J34" s="48"/>
      <c r="K34" s="48"/>
      <c r="L34" s="50">
        <f>SUM(テーブル9[[#This Row],[本税]:[督促手数料]])</f>
        <v>0</v>
      </c>
    </row>
    <row r="35" spans="8:12">
      <c r="H35" s="48"/>
      <c r="I35" s="48"/>
      <c r="J35" s="48"/>
      <c r="K35" s="48"/>
      <c r="L35" s="50">
        <f>SUM(テーブル9[[#This Row],[本税]:[督促手数料]])</f>
        <v>0</v>
      </c>
    </row>
    <row r="36" spans="8:12">
      <c r="H36" s="48"/>
      <c r="I36" s="48"/>
      <c r="J36" s="48"/>
      <c r="K36" s="48"/>
      <c r="L36" s="50">
        <f>SUM(テーブル9[[#This Row],[本税]:[督促手数料]])</f>
        <v>0</v>
      </c>
    </row>
    <row r="37" spans="8:12">
      <c r="H37" s="48"/>
      <c r="I37" s="48"/>
      <c r="J37" s="48"/>
      <c r="K37" s="48"/>
      <c r="L37" s="50">
        <f>SUM(テーブル9[[#This Row],[本税]:[督促手数料]])</f>
        <v>0</v>
      </c>
    </row>
    <row r="38" spans="8:12">
      <c r="H38" s="48"/>
      <c r="I38" s="48"/>
      <c r="J38" s="48"/>
      <c r="K38" s="48"/>
      <c r="L38" s="50">
        <f>SUM(テーブル9[[#This Row],[本税]:[督促手数料]])</f>
        <v>0</v>
      </c>
    </row>
    <row r="39" spans="8:12">
      <c r="H39" s="48"/>
      <c r="I39" s="48"/>
      <c r="J39" s="48"/>
      <c r="K39" s="48"/>
      <c r="L39" s="50">
        <f>SUM(テーブル9[[#This Row],[本税]:[督促手数料]])</f>
        <v>0</v>
      </c>
    </row>
    <row r="40" spans="8:12">
      <c r="H40" s="48"/>
      <c r="I40" s="48"/>
      <c r="J40" s="48"/>
      <c r="K40" s="48"/>
      <c r="L40" s="50">
        <f>SUM(テーブル9[[#This Row],[本税]:[督促手数料]])</f>
        <v>0</v>
      </c>
    </row>
    <row r="41" spans="8:12">
      <c r="H41" s="49"/>
      <c r="I41" s="49">
        <f>SUBTOTAL(109,テーブル9[本税])</f>
        <v>0</v>
      </c>
      <c r="J41" s="49">
        <f>SUBTOTAL(109,テーブル9[延滞金])</f>
        <v>0</v>
      </c>
      <c r="K41" s="49">
        <f>SUBTOTAL(109,テーブル9[督促手数料])</f>
        <v>0</v>
      </c>
      <c r="L41" s="49">
        <f>SUBTOTAL(109,テーブル9[納付金額])</f>
        <v>0</v>
      </c>
    </row>
    <row r="42" spans="8:12">
      <c r="H42" s="48"/>
      <c r="I42" s="48"/>
      <c r="J42" s="48"/>
      <c r="K42" s="48"/>
      <c r="L42" s="50"/>
    </row>
  </sheetData>
  <phoneticPr fontId="3"/>
  <dataValidations count="1">
    <dataValidation type="list" allowBlank="1" showInputMessage="1" showErrorMessage="1" sqref="H15:H17">
      <formula1>$C$2:$C$8</formula1>
    </dataValidation>
  </dataValidations>
  <pageMargins left="0.7" right="0.7" top="0.75" bottom="0.75" header="0.3" footer="0.3"/>
  <tableParts count="2">
    <tablePart r:id="rId1"/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設定!$D$7:$D$10</xm:f>
          </x14:formula1>
          <xm:sqref>H2:H40 H42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L41"/>
  <sheetViews>
    <sheetView workbookViewId="0">
      <selection activeCell="H2" sqref="H2"/>
    </sheetView>
  </sheetViews>
  <sheetFormatPr defaultRowHeight="13.5"/>
  <cols>
    <col min="1" max="1" width="4" customWidth="1"/>
    <col min="2" max="2" width="16.125" hidden="1" customWidth="1"/>
    <col min="5" max="5" width="12.25" customWidth="1"/>
    <col min="6" max="6" width="18.625" bestFit="1" customWidth="1"/>
    <col min="9" max="9" width="15" customWidth="1"/>
    <col min="11" max="11" width="12.75" customWidth="1"/>
    <col min="12" max="12" width="15" customWidth="1"/>
  </cols>
  <sheetData>
    <row r="1" spans="1:12">
      <c r="A1" t="s">
        <v>84</v>
      </c>
      <c r="B1" t="s">
        <v>85</v>
      </c>
      <c r="C1" t="s">
        <v>81</v>
      </c>
      <c r="D1" t="s">
        <v>80</v>
      </c>
      <c r="E1" t="s">
        <v>79</v>
      </c>
      <c r="F1" t="s">
        <v>134</v>
      </c>
      <c r="H1" t="s">
        <v>144</v>
      </c>
      <c r="I1" t="s">
        <v>145</v>
      </c>
      <c r="J1" t="s">
        <v>60</v>
      </c>
      <c r="K1" t="s">
        <v>62</v>
      </c>
      <c r="L1" t="s">
        <v>148</v>
      </c>
    </row>
    <row r="2" spans="1:12">
      <c r="A2">
        <f>+ROW()-1</f>
        <v>1</v>
      </c>
      <c r="B2" t="s">
        <v>100</v>
      </c>
      <c r="C2" t="s">
        <v>17</v>
      </c>
      <c r="D2" s="38">
        <f>COUNTIFS(テーブル11[本税],"&gt;0",テーブル11[税目等],テーブル5[[#This Row],[備考]])</f>
        <v>0</v>
      </c>
      <c r="E2" s="38">
        <f>SUMIF(テーブル11[税目等],テーブル5[[#This Row],[備考]],テーブル11[本税])</f>
        <v>0</v>
      </c>
      <c r="F2" t="s">
        <v>139</v>
      </c>
      <c r="H2" s="48"/>
      <c r="I2" s="48"/>
      <c r="J2" s="48"/>
      <c r="K2" s="48"/>
      <c r="L2" s="48">
        <f>SUM(テーブル11[[#This Row],[税目等]:[督促手数料]])</f>
        <v>0</v>
      </c>
    </row>
    <row r="3" spans="1:12">
      <c r="A3">
        <f t="shared" ref="A3:A17" si="0">+ROW()-1</f>
        <v>2</v>
      </c>
      <c r="B3" t="s">
        <v>101</v>
      </c>
      <c r="C3" t="s">
        <v>98</v>
      </c>
      <c r="D3" s="38">
        <f>口座振替分!C2</f>
        <v>0</v>
      </c>
      <c r="E3" s="38">
        <f>口座振替分!D2</f>
        <v>0</v>
      </c>
      <c r="F3" t="s">
        <v>140</v>
      </c>
      <c r="H3" s="48"/>
      <c r="I3" s="48"/>
      <c r="J3" s="48"/>
      <c r="K3" s="48"/>
      <c r="L3" s="48">
        <f>SUM(テーブル11[[#This Row],[税目等]:[督促手数料]])</f>
        <v>0</v>
      </c>
    </row>
    <row r="4" spans="1:12">
      <c r="A4">
        <f t="shared" si="0"/>
        <v>3</v>
      </c>
      <c r="B4" t="s">
        <v>102</v>
      </c>
      <c r="C4" t="s">
        <v>21</v>
      </c>
      <c r="D4" s="38">
        <f>COUNTIF(テーブル11[督促手数料],"&gt;0")</f>
        <v>0</v>
      </c>
      <c r="E4" s="38">
        <f>SUM(テーブル11[督促手数料])</f>
        <v>0</v>
      </c>
      <c r="F4" t="s">
        <v>133</v>
      </c>
      <c r="H4" s="48"/>
      <c r="I4" s="48"/>
      <c r="J4" s="48"/>
      <c r="K4" s="48"/>
      <c r="L4" s="48">
        <f>SUM(テーブル11[[#This Row],[税目等]:[督促手数料]])</f>
        <v>0</v>
      </c>
    </row>
    <row r="5" spans="1:12">
      <c r="A5">
        <f t="shared" si="0"/>
        <v>4</v>
      </c>
      <c r="B5" t="s">
        <v>107</v>
      </c>
      <c r="C5" t="s">
        <v>60</v>
      </c>
      <c r="D5" s="38">
        <f>COUNTIF(テーブル11[延滞金],"&gt;0")</f>
        <v>0</v>
      </c>
      <c r="E5" s="38">
        <f>SUM(テーブル11[延滞金])</f>
        <v>0</v>
      </c>
      <c r="H5" s="48"/>
      <c r="I5" s="48"/>
      <c r="J5" s="48"/>
      <c r="K5" s="48"/>
      <c r="L5" s="48">
        <f>SUM(テーブル11[[#This Row],[税目等]:[督促手数料]])</f>
        <v>0</v>
      </c>
    </row>
    <row r="6" spans="1:12">
      <c r="A6">
        <f t="shared" si="0"/>
        <v>5</v>
      </c>
      <c r="B6" t="s">
        <v>108</v>
      </c>
      <c r="C6" t="s">
        <v>24</v>
      </c>
      <c r="D6" s="38">
        <f>COUNTIF(テーブル11[税目等],テーブル5[[#This Row],[備考]])</f>
        <v>0</v>
      </c>
      <c r="E6" s="38">
        <f>SUMIF(テーブル11[税目等],テーブル5[[#This Row],[備考]],テーブル11[本税])</f>
        <v>0</v>
      </c>
      <c r="H6" s="48"/>
      <c r="I6" s="48"/>
      <c r="J6" s="48"/>
      <c r="K6" s="48"/>
      <c r="L6" s="48">
        <f>SUM(テーブル11[[#This Row],[税目等]:[督促手数料]])</f>
        <v>0</v>
      </c>
    </row>
    <row r="7" spans="1:12">
      <c r="A7">
        <f t="shared" si="0"/>
        <v>6</v>
      </c>
      <c r="B7" t="s">
        <v>104</v>
      </c>
      <c r="C7" t="s">
        <v>27</v>
      </c>
      <c r="D7" s="38">
        <f>COUNTIF(テーブル11[税目等],テーブル5[[#This Row],[備考]])</f>
        <v>0</v>
      </c>
      <c r="E7" s="38">
        <f>SUMIF(テーブル11[税目等],テーブル5[[#This Row],[備考]],テーブル11[本税])</f>
        <v>0</v>
      </c>
      <c r="F7" t="s">
        <v>141</v>
      </c>
      <c r="H7" s="48"/>
      <c r="I7" s="48"/>
      <c r="J7" s="48"/>
      <c r="K7" s="48"/>
      <c r="L7" s="48">
        <f>SUM(テーブル11[[#This Row],[税目等]:[督促手数料]])</f>
        <v>0</v>
      </c>
    </row>
    <row r="8" spans="1:12">
      <c r="A8">
        <f t="shared" si="0"/>
        <v>7</v>
      </c>
      <c r="B8" t="s">
        <v>105</v>
      </c>
      <c r="C8" t="s">
        <v>29</v>
      </c>
      <c r="D8" s="38">
        <f>COUNTIF(テーブル11[税目等],テーブル5[[#This Row],[備考]])</f>
        <v>0</v>
      </c>
      <c r="E8" s="38">
        <f>SUMIF(テーブル11[税目等],テーブル5[[#This Row],[備考]],テーブル11[本税])</f>
        <v>0</v>
      </c>
      <c r="H8" s="48"/>
      <c r="I8" s="48"/>
      <c r="J8" s="48"/>
      <c r="K8" s="48"/>
      <c r="L8" s="48">
        <f>SUM(テーブル11[[#This Row],[税目等]:[督促手数料]])</f>
        <v>0</v>
      </c>
    </row>
    <row r="9" spans="1:12">
      <c r="A9">
        <f t="shared" si="0"/>
        <v>8</v>
      </c>
      <c r="B9" t="s">
        <v>106</v>
      </c>
      <c r="C9" t="s">
        <v>30</v>
      </c>
      <c r="D9" s="38">
        <f>COUNTIF(テーブル11[税目等],テーブル5[[#This Row],[備考]])</f>
        <v>0</v>
      </c>
      <c r="E9" s="38">
        <f>SUMIF(テーブル11[税目等],テーブル5[[#This Row],[備考]],テーブル11[本税])</f>
        <v>0</v>
      </c>
      <c r="H9" s="48"/>
      <c r="I9" s="48"/>
      <c r="J9" s="48"/>
      <c r="K9" s="48"/>
      <c r="L9" s="48">
        <f>SUM(テーブル11[[#This Row],[税目等]:[督促手数料]])</f>
        <v>0</v>
      </c>
    </row>
    <row r="10" spans="1:12">
      <c r="A10">
        <f t="shared" si="0"/>
        <v>9</v>
      </c>
      <c r="B10" t="s">
        <v>109</v>
      </c>
      <c r="C10" t="s">
        <v>31</v>
      </c>
      <c r="D10" s="38">
        <f>COUNTIF(テーブル11[税目等],テーブル5[[#This Row],[備考]])</f>
        <v>0</v>
      </c>
      <c r="E10" s="38">
        <f>SUMIF(テーブル11[税目等],テーブル5[[#This Row],[備考]],テーブル11[本税])</f>
        <v>0</v>
      </c>
      <c r="H10" s="48"/>
      <c r="I10" s="48"/>
      <c r="J10" s="48"/>
      <c r="K10" s="48"/>
      <c r="L10" s="48">
        <f>SUM(テーブル11[[#This Row],[税目等]:[督促手数料]])</f>
        <v>0</v>
      </c>
    </row>
    <row r="11" spans="1:12">
      <c r="A11">
        <f t="shared" si="0"/>
        <v>10</v>
      </c>
      <c r="B11" t="s">
        <v>110</v>
      </c>
      <c r="C11" t="s">
        <v>32</v>
      </c>
      <c r="D11" s="38">
        <f>COUNTIF(テーブル11[税目等],テーブル5[[#This Row],[備考]])</f>
        <v>0</v>
      </c>
      <c r="E11" s="38">
        <f>SUMIF(テーブル11[税目等],テーブル5[[#This Row],[備考]],テーブル11[本税])</f>
        <v>0</v>
      </c>
      <c r="F11" t="s">
        <v>182</v>
      </c>
      <c r="H11" s="48"/>
      <c r="I11" s="48"/>
      <c r="J11" s="48"/>
      <c r="K11" s="48"/>
      <c r="L11" s="48">
        <f>SUM(テーブル11[[#This Row],[税目等]:[督促手数料]])</f>
        <v>0</v>
      </c>
    </row>
    <row r="12" spans="1:12">
      <c r="A12">
        <f t="shared" si="0"/>
        <v>11</v>
      </c>
      <c r="B12" t="s">
        <v>111</v>
      </c>
      <c r="C12" t="s">
        <v>28</v>
      </c>
      <c r="D12" s="38">
        <f>COUNTIF(テーブル11[税目等],テーブル5[[#This Row],[備考]])</f>
        <v>0</v>
      </c>
      <c r="E12" s="38">
        <f>SUMIF(テーブル11[税目等],テーブル5[[#This Row],[備考]],テーブル11[本税])</f>
        <v>0</v>
      </c>
      <c r="H12" s="48"/>
      <c r="I12" s="48"/>
      <c r="J12" s="48"/>
      <c r="K12" s="48"/>
      <c r="L12" s="48">
        <f>SUM(テーブル11[[#This Row],[税目等]:[督促手数料]])</f>
        <v>0</v>
      </c>
    </row>
    <row r="13" spans="1:12">
      <c r="A13">
        <f t="shared" si="0"/>
        <v>12</v>
      </c>
      <c r="B13" t="s">
        <v>112</v>
      </c>
      <c r="C13" t="s">
        <v>18</v>
      </c>
      <c r="D13" s="38">
        <f>COUNTIF(テーブル11[税目等],テーブル5[[#This Row],[備考]])</f>
        <v>0</v>
      </c>
      <c r="E13" s="38">
        <f>SUMIF(テーブル11[税目等],テーブル5[[#This Row],[備考]],テーブル11[本税])</f>
        <v>0</v>
      </c>
      <c r="H13" s="48"/>
      <c r="I13" s="48"/>
      <c r="J13" s="48"/>
      <c r="K13" s="48"/>
      <c r="L13" s="48">
        <f>SUM(テーブル11[[#This Row],[税目等]:[督促手数料]])</f>
        <v>0</v>
      </c>
    </row>
    <row r="14" spans="1:12">
      <c r="A14">
        <f t="shared" si="0"/>
        <v>13</v>
      </c>
      <c r="B14" t="s">
        <v>113</v>
      </c>
      <c r="C14" t="s">
        <v>19</v>
      </c>
      <c r="D14" s="38">
        <f>COUNTIF(テーブル11[税目等],テーブル5[[#This Row],[備考]])</f>
        <v>0</v>
      </c>
      <c r="E14" s="38">
        <f>SUMIF(テーブル11[税目等],テーブル5[[#This Row],[備考]],テーブル11[本税])</f>
        <v>0</v>
      </c>
      <c r="H14" s="48"/>
      <c r="I14" s="48"/>
      <c r="J14" s="48"/>
      <c r="K14" s="48"/>
      <c r="L14" s="48">
        <f>SUM(テーブル11[[#This Row],[税目等]:[督促手数料]])</f>
        <v>0</v>
      </c>
    </row>
    <row r="15" spans="1:12">
      <c r="A15">
        <f t="shared" si="0"/>
        <v>14</v>
      </c>
      <c r="B15" t="s">
        <v>114</v>
      </c>
      <c r="C15" t="s">
        <v>99</v>
      </c>
      <c r="D15" s="38">
        <f>COUNTIF(テーブル11[税目等],テーブル5[[#This Row],[備考]])</f>
        <v>0</v>
      </c>
      <c r="E15" s="38">
        <f>SUMIF(テーブル11[税目等],テーブル5[[#This Row],[備考]],テーブル11[本税])</f>
        <v>0</v>
      </c>
      <c r="H15" s="48"/>
      <c r="I15" s="48"/>
      <c r="J15" s="48"/>
      <c r="K15" s="48"/>
      <c r="L15" s="48">
        <f>SUM(テーブル11[[#This Row],[税目等]:[督促手数料]])</f>
        <v>0</v>
      </c>
    </row>
    <row r="16" spans="1:12">
      <c r="A16">
        <f t="shared" si="0"/>
        <v>15</v>
      </c>
      <c r="B16" t="s">
        <v>115</v>
      </c>
      <c r="C16" t="s">
        <v>22</v>
      </c>
      <c r="D16" s="38">
        <f>COUNTIF(テーブル11[税目等],テーブル5[[#This Row],[備考]])</f>
        <v>0</v>
      </c>
      <c r="E16" s="38">
        <f>SUMIF(テーブル11[税目等],テーブル5[[#This Row],[備考]],テーブル11[本税])</f>
        <v>0</v>
      </c>
      <c r="H16" s="48"/>
      <c r="I16" s="48"/>
      <c r="J16" s="48"/>
      <c r="K16" s="48"/>
      <c r="L16" s="48">
        <f>SUM(テーブル11[[#This Row],[税目等]:[督促手数料]])</f>
        <v>0</v>
      </c>
    </row>
    <row r="17" spans="1:12">
      <c r="A17">
        <f t="shared" si="0"/>
        <v>16</v>
      </c>
      <c r="B17" t="s">
        <v>116</v>
      </c>
      <c r="C17" t="s">
        <v>25</v>
      </c>
      <c r="D17" s="38">
        <f>COUNTIF(テーブル11[税目等],テーブル5[[#This Row],[備考]])</f>
        <v>0</v>
      </c>
      <c r="E17" s="38">
        <f>SUMIF(テーブル11[税目等],テーブル5[[#This Row],[備考]],テーブル11[本税])</f>
        <v>0</v>
      </c>
      <c r="F17" t="s">
        <v>183</v>
      </c>
      <c r="H17" s="48"/>
      <c r="I17" s="48"/>
      <c r="J17" s="48"/>
      <c r="K17" s="48"/>
      <c r="L17" s="48">
        <f>SUM(テーブル11[[#This Row],[税目等]:[督促手数料]])</f>
        <v>0</v>
      </c>
    </row>
    <row r="18" spans="1:12">
      <c r="A18">
        <f t="shared" ref="A18:A20" si="1">+ROW()-1</f>
        <v>17</v>
      </c>
      <c r="D18" s="38"/>
      <c r="E18" s="38"/>
      <c r="H18" s="48"/>
      <c r="I18" s="48"/>
      <c r="J18" s="48"/>
      <c r="K18" s="48"/>
      <c r="L18" s="48">
        <f>SUM(テーブル11[[#This Row],[税目等]:[督促手数料]])</f>
        <v>0</v>
      </c>
    </row>
    <row r="19" spans="1:12">
      <c r="A19">
        <f t="shared" si="1"/>
        <v>18</v>
      </c>
      <c r="D19" s="38"/>
      <c r="E19" s="38"/>
      <c r="H19" s="48"/>
      <c r="I19" s="48"/>
      <c r="J19" s="48"/>
      <c r="K19" s="48"/>
      <c r="L19" s="48">
        <f>SUM(テーブル11[[#This Row],[税目等]:[督促手数料]])</f>
        <v>0</v>
      </c>
    </row>
    <row r="20" spans="1:12">
      <c r="A20">
        <f t="shared" si="1"/>
        <v>19</v>
      </c>
      <c r="D20" s="38"/>
      <c r="E20" s="38"/>
      <c r="H20" s="48"/>
      <c r="I20" s="48"/>
      <c r="J20" s="48"/>
      <c r="K20" s="48"/>
      <c r="L20" s="48">
        <f>SUM(テーブル11[[#This Row],[税目等]:[督促手数料]])</f>
        <v>0</v>
      </c>
    </row>
    <row r="21" spans="1:12">
      <c r="A21">
        <f>+ROW()-1</f>
        <v>20</v>
      </c>
      <c r="D21" s="38"/>
      <c r="E21" s="38"/>
      <c r="H21" s="48"/>
      <c r="I21" s="48"/>
      <c r="J21" s="48"/>
      <c r="K21" s="48"/>
      <c r="L21" s="48">
        <f>SUM(テーブル11[[#This Row],[税目等]:[督促手数料]])</f>
        <v>0</v>
      </c>
    </row>
    <row r="22" spans="1:12">
      <c r="A22">
        <f>+ROW()-1</f>
        <v>21</v>
      </c>
      <c r="D22" s="38"/>
      <c r="E22" s="38"/>
      <c r="H22" s="48"/>
      <c r="I22" s="48"/>
      <c r="J22" s="48"/>
      <c r="K22" s="48"/>
      <c r="L22" s="48">
        <f>SUM(テーブル11[[#This Row],[税目等]:[督促手数料]])</f>
        <v>0</v>
      </c>
    </row>
    <row r="23" spans="1:12">
      <c r="A23">
        <f>+ROW()-1</f>
        <v>22</v>
      </c>
      <c r="D23" s="38"/>
      <c r="E23" s="38"/>
      <c r="H23" s="48"/>
      <c r="I23" s="48"/>
      <c r="J23" s="48"/>
      <c r="K23" s="48"/>
      <c r="L23" s="48">
        <f>SUM(テーブル11[[#This Row],[税目等]:[督促手数料]])</f>
        <v>0</v>
      </c>
    </row>
    <row r="24" spans="1:12">
      <c r="D24" s="41">
        <f>SUBTOTAL(109,D2:D23)</f>
        <v>0</v>
      </c>
      <c r="E24" s="41">
        <f>SUBTOTAL(109,E2:E23)</f>
        <v>0</v>
      </c>
      <c r="H24" s="48"/>
      <c r="I24" s="48"/>
      <c r="J24" s="48"/>
      <c r="K24" s="48"/>
      <c r="L24" s="50">
        <f>SUM(テーブル11[[#This Row],[税目等]:[督促手数料]])</f>
        <v>0</v>
      </c>
    </row>
    <row r="25" spans="1:12">
      <c r="H25" s="48"/>
      <c r="I25" s="48"/>
      <c r="J25" s="48"/>
      <c r="K25" s="48"/>
      <c r="L25" s="50">
        <f>SUM(テーブル11[[#This Row],[税目等]:[督促手数料]])</f>
        <v>0</v>
      </c>
    </row>
    <row r="26" spans="1:12">
      <c r="H26" s="48"/>
      <c r="I26" s="48"/>
      <c r="J26" s="48"/>
      <c r="K26" s="48"/>
      <c r="L26" s="50">
        <f>SUM(テーブル11[[#This Row],[税目等]:[督促手数料]])</f>
        <v>0</v>
      </c>
    </row>
    <row r="27" spans="1:12">
      <c r="H27" s="48"/>
      <c r="I27" s="48"/>
      <c r="J27" s="48"/>
      <c r="K27" s="48"/>
      <c r="L27" s="50">
        <f>SUM(テーブル11[[#This Row],[税目等]:[督促手数料]])</f>
        <v>0</v>
      </c>
    </row>
    <row r="28" spans="1:12">
      <c r="H28" s="48"/>
      <c r="I28" s="48"/>
      <c r="J28" s="48"/>
      <c r="K28" s="48"/>
      <c r="L28" s="50">
        <f>SUM(テーブル11[[#This Row],[税目等]:[督促手数料]])</f>
        <v>0</v>
      </c>
    </row>
    <row r="29" spans="1:12">
      <c r="H29" s="48"/>
      <c r="I29" s="48"/>
      <c r="J29" s="48"/>
      <c r="K29" s="48"/>
      <c r="L29" s="50">
        <f>SUM(テーブル11[[#This Row],[税目等]:[督促手数料]])</f>
        <v>0</v>
      </c>
    </row>
    <row r="30" spans="1:12">
      <c r="H30" s="48"/>
      <c r="I30" s="48"/>
      <c r="J30" s="48"/>
      <c r="K30" s="48"/>
      <c r="L30" s="50">
        <f>SUM(テーブル11[[#This Row],[税目等]:[督促手数料]])</f>
        <v>0</v>
      </c>
    </row>
    <row r="31" spans="1:12">
      <c r="H31" s="48"/>
      <c r="I31" s="48"/>
      <c r="J31" s="48"/>
      <c r="K31" s="48"/>
      <c r="L31" s="50">
        <f>SUM(テーブル11[[#This Row],[税目等]:[督促手数料]])</f>
        <v>0</v>
      </c>
    </row>
    <row r="32" spans="1:12">
      <c r="H32" s="48"/>
      <c r="I32" s="48"/>
      <c r="J32" s="48"/>
      <c r="K32" s="48"/>
      <c r="L32" s="50">
        <f>SUM(テーブル11[[#This Row],[税目等]:[督促手数料]])</f>
        <v>0</v>
      </c>
    </row>
    <row r="33" spans="8:12">
      <c r="H33" s="48"/>
      <c r="I33" s="48"/>
      <c r="J33" s="48"/>
      <c r="K33" s="48"/>
      <c r="L33" s="50">
        <f>SUM(テーブル11[[#This Row],[税目等]:[督促手数料]])</f>
        <v>0</v>
      </c>
    </row>
    <row r="34" spans="8:12">
      <c r="H34" s="48"/>
      <c r="I34" s="48"/>
      <c r="J34" s="48"/>
      <c r="K34" s="48"/>
      <c r="L34" s="50">
        <f>SUM(テーブル11[[#This Row],[税目等]:[督促手数料]])</f>
        <v>0</v>
      </c>
    </row>
    <row r="35" spans="8:12">
      <c r="H35" s="48"/>
      <c r="I35" s="48"/>
      <c r="J35" s="48"/>
      <c r="K35" s="48"/>
      <c r="L35" s="50">
        <f>SUM(テーブル11[[#This Row],[税目等]:[督促手数料]])</f>
        <v>0</v>
      </c>
    </row>
    <row r="36" spans="8:12">
      <c r="H36" s="48"/>
      <c r="I36" s="48"/>
      <c r="J36" s="48"/>
      <c r="K36" s="48"/>
      <c r="L36" s="50">
        <f>SUM(テーブル11[[#This Row],[税目等]:[督促手数料]])</f>
        <v>0</v>
      </c>
    </row>
    <row r="37" spans="8:12">
      <c r="H37" s="48"/>
      <c r="I37" s="48"/>
      <c r="J37" s="48"/>
      <c r="K37" s="48"/>
      <c r="L37" s="50">
        <f>SUM(テーブル11[[#This Row],[税目等]:[督促手数料]])</f>
        <v>0</v>
      </c>
    </row>
    <row r="38" spans="8:12">
      <c r="H38" s="48"/>
      <c r="I38" s="48"/>
      <c r="J38" s="48"/>
      <c r="K38" s="48"/>
      <c r="L38" s="50">
        <f>SUM(テーブル11[[#This Row],[税目等]:[督促手数料]])</f>
        <v>0</v>
      </c>
    </row>
    <row r="39" spans="8:12">
      <c r="H39" s="48"/>
      <c r="I39" s="48"/>
      <c r="J39" s="48"/>
      <c r="K39" s="48"/>
      <c r="L39" s="50">
        <f>SUM(テーブル11[[#This Row],[税目等]:[督促手数料]])</f>
        <v>0</v>
      </c>
    </row>
    <row r="40" spans="8:12">
      <c r="H40" s="48"/>
      <c r="I40" s="48"/>
      <c r="J40" s="48"/>
      <c r="K40" s="48"/>
      <c r="L40" s="50">
        <f>SUM(テーブル11[[#This Row],[税目等]:[督促手数料]])</f>
        <v>0</v>
      </c>
    </row>
    <row r="41" spans="8:12">
      <c r="H41" s="49"/>
      <c r="I41" s="49">
        <f>SUBTOTAL(109,テーブル11[本税])</f>
        <v>0</v>
      </c>
      <c r="J41" s="49">
        <f>SUBTOTAL(109,テーブル11[延滞金])</f>
        <v>0</v>
      </c>
      <c r="K41" s="49">
        <f>SUBTOTAL(109,テーブル11[督促手数料])</f>
        <v>0</v>
      </c>
      <c r="L41" s="49">
        <f>SUBTOTAL(109,テーブル11[納付金額])</f>
        <v>0</v>
      </c>
    </row>
  </sheetData>
  <phoneticPr fontId="3"/>
  <pageMargins left="0.7" right="0.7" top="0.75" bottom="0.75" header="0.3" footer="0.3"/>
  <pageSetup paperSize="9"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設定!$E$7:$E$19</xm:f>
          </x14:formula1>
          <xm:sqref>H2:H40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1"/>
  <sheetViews>
    <sheetView workbookViewId="0">
      <selection activeCell="H2" sqref="H2"/>
    </sheetView>
  </sheetViews>
  <sheetFormatPr defaultRowHeight="13.5"/>
  <cols>
    <col min="1" max="1" width="4" customWidth="1"/>
    <col min="2" max="2" width="16.875" hidden="1" customWidth="1"/>
    <col min="3" max="3" width="11" bestFit="1" customWidth="1"/>
    <col min="5" max="5" width="16.5" customWidth="1"/>
    <col min="6" max="6" width="24.75" customWidth="1"/>
    <col min="7" max="7" width="4.125" customWidth="1"/>
    <col min="8" max="8" width="11" bestFit="1" customWidth="1"/>
    <col min="9" max="9" width="15" customWidth="1"/>
    <col min="10" max="10" width="9.125" bestFit="1" customWidth="1"/>
    <col min="11" max="11" width="9.75" customWidth="1"/>
    <col min="12" max="12" width="15" customWidth="1"/>
  </cols>
  <sheetData>
    <row r="1" spans="1:12">
      <c r="A1" t="s">
        <v>84</v>
      </c>
      <c r="B1" t="s">
        <v>85</v>
      </c>
      <c r="C1" t="s">
        <v>81</v>
      </c>
      <c r="D1" t="s">
        <v>80</v>
      </c>
      <c r="E1" t="s">
        <v>79</v>
      </c>
      <c r="F1" t="s">
        <v>134</v>
      </c>
      <c r="H1" t="s">
        <v>144</v>
      </c>
      <c r="I1" t="s">
        <v>145</v>
      </c>
      <c r="J1" t="s">
        <v>60</v>
      </c>
      <c r="K1" t="s">
        <v>62</v>
      </c>
      <c r="L1" t="s">
        <v>148</v>
      </c>
    </row>
    <row r="2" spans="1:12">
      <c r="A2">
        <f>+ROW()-1</f>
        <v>1</v>
      </c>
      <c r="B2" t="s">
        <v>125</v>
      </c>
      <c r="C2" t="s">
        <v>117</v>
      </c>
      <c r="D2" s="38">
        <f>COUNTIFS(テーブル12[本税],"&gt;0",テーブル12[税目等],テーブル6[[#This Row],[備考]])</f>
        <v>0</v>
      </c>
      <c r="E2" s="38">
        <f>SUMIF(テーブル12[税目等],テーブル6[[#This Row],[備考]],テーブル12[本税])</f>
        <v>0</v>
      </c>
      <c r="H2" s="47"/>
      <c r="I2" s="47"/>
      <c r="J2" s="47"/>
      <c r="K2" s="47"/>
      <c r="L2" s="47">
        <f>SUM(テーブル12[[#This Row],[本税]:[督促手数料]])</f>
        <v>0</v>
      </c>
    </row>
    <row r="3" spans="1:12">
      <c r="A3">
        <f t="shared" ref="A3:A10" si="0">+ROW()-1</f>
        <v>2</v>
      </c>
      <c r="B3" t="s">
        <v>126</v>
      </c>
      <c r="C3" t="s">
        <v>118</v>
      </c>
      <c r="D3" s="38">
        <f>COUNTIFS(テーブル12[本税],"&gt;0",テーブル12[税目等],テーブル6[[#This Row],[備考]])</f>
        <v>0</v>
      </c>
      <c r="E3" s="38">
        <f>SUMIF(テーブル12[税目等],テーブル6[[#This Row],[備考]],テーブル12[本税])</f>
        <v>0</v>
      </c>
      <c r="F3" t="s">
        <v>142</v>
      </c>
      <c r="I3" s="47"/>
      <c r="J3" s="47"/>
      <c r="K3" s="47"/>
      <c r="L3" s="47">
        <f>SUM(テーブル12[[#This Row],[本税]:[督促手数料]])</f>
        <v>0</v>
      </c>
    </row>
    <row r="4" spans="1:12">
      <c r="A4">
        <f t="shared" si="0"/>
        <v>3</v>
      </c>
      <c r="B4" t="s">
        <v>127</v>
      </c>
      <c r="C4" t="s">
        <v>119</v>
      </c>
      <c r="D4" s="38">
        <f>口座振替分!C7</f>
        <v>0</v>
      </c>
      <c r="E4" s="38">
        <f>口座振替分!D7</f>
        <v>0</v>
      </c>
      <c r="F4" t="s">
        <v>178</v>
      </c>
      <c r="I4" s="47"/>
      <c r="J4" s="47"/>
      <c r="K4" s="47"/>
      <c r="L4" s="47">
        <f>SUM(テーブル12[[#This Row],[本税]:[督促手数料]])</f>
        <v>0</v>
      </c>
    </row>
    <row r="5" spans="1:12">
      <c r="A5">
        <f t="shared" si="0"/>
        <v>4</v>
      </c>
      <c r="B5" t="s">
        <v>102</v>
      </c>
      <c r="C5" t="s">
        <v>120</v>
      </c>
      <c r="D5" s="51">
        <f>COUNTIF(テーブル12[督促手数料],"&gt;0")</f>
        <v>0</v>
      </c>
      <c r="E5" s="38">
        <f>SUM(テーブル12[督促手数料])</f>
        <v>0</v>
      </c>
      <c r="F5" t="s">
        <v>143</v>
      </c>
      <c r="I5" s="47"/>
      <c r="J5" s="47"/>
      <c r="K5" s="47"/>
      <c r="L5" s="47">
        <f>SUM(テーブル12[[#This Row],[本税]:[督促手数料]])</f>
        <v>0</v>
      </c>
    </row>
    <row r="6" spans="1:12">
      <c r="A6">
        <f t="shared" si="0"/>
        <v>5</v>
      </c>
      <c r="B6" t="s">
        <v>107</v>
      </c>
      <c r="C6" t="s">
        <v>103</v>
      </c>
      <c r="D6" s="51">
        <f>COUNTIF(テーブル12[延滞金],"&gt;0")</f>
        <v>0</v>
      </c>
      <c r="E6" s="38">
        <f>SUM(テーブル12[延滞金])</f>
        <v>0</v>
      </c>
      <c r="I6" s="47"/>
      <c r="J6" s="47"/>
      <c r="K6" s="47"/>
      <c r="L6" s="47">
        <f>SUM(テーブル12[[#This Row],[本税]:[督促手数料]])</f>
        <v>0</v>
      </c>
    </row>
    <row r="7" spans="1:12">
      <c r="A7">
        <f t="shared" si="0"/>
        <v>6</v>
      </c>
      <c r="B7" t="s">
        <v>128</v>
      </c>
      <c r="C7" t="s">
        <v>121</v>
      </c>
      <c r="D7" s="38">
        <f>COUNTIF(テーブル12[税目等],テーブル6[[#This Row],[備考]])</f>
        <v>0</v>
      </c>
      <c r="E7" s="38">
        <f>SUMIF(テーブル12[税目等],テーブル6[[#This Row],[備考]],テーブル12[本税])</f>
        <v>0</v>
      </c>
      <c r="I7" s="47"/>
      <c r="J7" s="47"/>
      <c r="K7" s="47"/>
      <c r="L7" s="47">
        <f>SUM(テーブル12[[#This Row],[本税]:[督促手数料]])</f>
        <v>0</v>
      </c>
    </row>
    <row r="8" spans="1:12">
      <c r="A8">
        <f t="shared" si="0"/>
        <v>7</v>
      </c>
      <c r="B8" t="s">
        <v>129</v>
      </c>
      <c r="C8" t="s">
        <v>122</v>
      </c>
      <c r="D8" s="38">
        <f>COUNTIF(テーブル12[税目等],テーブル6[[#This Row],[備考]])</f>
        <v>0</v>
      </c>
      <c r="E8" s="38">
        <f>SUMIF(テーブル12[税目等],テーブル6[[#This Row],[備考]],テーブル12[本税])</f>
        <v>0</v>
      </c>
      <c r="I8" s="47"/>
      <c r="J8" s="47"/>
      <c r="K8" s="47"/>
      <c r="L8" s="47">
        <f>SUM(テーブル12[[#This Row],[本税]:[督促手数料]])</f>
        <v>0</v>
      </c>
    </row>
    <row r="9" spans="1:12">
      <c r="A9">
        <f t="shared" si="0"/>
        <v>8</v>
      </c>
      <c r="B9" t="s">
        <v>130</v>
      </c>
      <c r="C9" t="s">
        <v>123</v>
      </c>
      <c r="D9" s="38">
        <f>COUNTIF(テーブル12[税目等],テーブル6[[#This Row],[備考]])</f>
        <v>0</v>
      </c>
      <c r="E9" s="38">
        <f>SUMIF(テーブル12[税目等],テーブル6[[#This Row],[備考]],テーブル12[本税])</f>
        <v>0</v>
      </c>
      <c r="I9" s="47"/>
      <c r="J9" s="47"/>
      <c r="K9" s="47"/>
      <c r="L9" s="47">
        <f>SUM(テーブル12[[#This Row],[本税]:[督促手数料]])</f>
        <v>0</v>
      </c>
    </row>
    <row r="10" spans="1:12">
      <c r="A10">
        <f t="shared" si="0"/>
        <v>9</v>
      </c>
      <c r="B10" t="s">
        <v>111</v>
      </c>
      <c r="C10" t="s">
        <v>124</v>
      </c>
      <c r="D10" s="38">
        <f>COUNTIF(テーブル12[税目等],テーブル6[[#This Row],[備考]])</f>
        <v>0</v>
      </c>
      <c r="E10" s="38">
        <f>SUMIF(テーブル12[税目等],テーブル6[[#This Row],[備考]],テーブル12[本税])</f>
        <v>0</v>
      </c>
      <c r="I10" s="47"/>
      <c r="J10" s="47"/>
      <c r="K10" s="47"/>
      <c r="L10" s="47">
        <f>SUM(テーブル12[[#This Row],[本税]:[督促手数料]])</f>
        <v>0</v>
      </c>
    </row>
    <row r="11" spans="1:12">
      <c r="A11">
        <f t="shared" ref="A11:A12" si="1">+ROW()-1</f>
        <v>10</v>
      </c>
      <c r="D11" s="38"/>
      <c r="E11" s="38"/>
      <c r="I11" s="47"/>
      <c r="J11" s="47"/>
      <c r="K11" s="47"/>
      <c r="L11" s="47">
        <f>SUM(テーブル12[[#This Row],[本税]:[督促手数料]])</f>
        <v>0</v>
      </c>
    </row>
    <row r="12" spans="1:12">
      <c r="A12">
        <f t="shared" si="1"/>
        <v>11</v>
      </c>
      <c r="D12" s="38"/>
      <c r="E12" s="38"/>
      <c r="I12" s="47"/>
      <c r="J12" s="47"/>
      <c r="K12" s="47"/>
      <c r="L12" s="47">
        <f>SUM(テーブル12[[#This Row],[本税]:[督促手数料]])</f>
        <v>0</v>
      </c>
    </row>
    <row r="13" spans="1:12">
      <c r="D13" s="41">
        <f>SUBTOTAL(109,D2:D12)</f>
        <v>0</v>
      </c>
      <c r="E13" s="41">
        <f>SUBTOTAL(109,E2:E12)</f>
        <v>0</v>
      </c>
      <c r="I13" s="47"/>
      <c r="J13" s="47"/>
      <c r="K13" s="47"/>
      <c r="L13" s="47">
        <f>SUM(テーブル12[[#This Row],[本税]:[督促手数料]])</f>
        <v>0</v>
      </c>
    </row>
    <row r="14" spans="1:12">
      <c r="I14" s="47"/>
      <c r="J14" s="47"/>
      <c r="K14" s="47"/>
      <c r="L14" s="47">
        <f>SUM(テーブル12[[#This Row],[本税]:[督促手数料]])</f>
        <v>0</v>
      </c>
    </row>
    <row r="15" spans="1:12">
      <c r="I15" s="47"/>
      <c r="J15" s="47"/>
      <c r="K15" s="47"/>
      <c r="L15" s="47">
        <f>SUM(テーブル12[[#This Row],[本税]:[督促手数料]])</f>
        <v>0</v>
      </c>
    </row>
    <row r="16" spans="1:12">
      <c r="I16" s="47"/>
      <c r="J16" s="47"/>
      <c r="K16" s="47"/>
      <c r="L16" s="47">
        <f>SUM(テーブル12[[#This Row],[本税]:[督促手数料]])</f>
        <v>0</v>
      </c>
    </row>
    <row r="17" spans="9:12">
      <c r="I17" s="47"/>
      <c r="J17" s="47"/>
      <c r="K17" s="47"/>
      <c r="L17" s="47">
        <f>SUM(テーブル12[[#This Row],[本税]:[督促手数料]])</f>
        <v>0</v>
      </c>
    </row>
    <row r="18" spans="9:12">
      <c r="I18" s="47"/>
      <c r="J18" s="47"/>
      <c r="K18" s="47"/>
      <c r="L18" s="47">
        <f>SUM(テーブル12[[#This Row],[本税]:[督促手数料]])</f>
        <v>0</v>
      </c>
    </row>
    <row r="19" spans="9:12">
      <c r="I19" s="47"/>
      <c r="J19" s="47"/>
      <c r="K19" s="47"/>
      <c r="L19" s="47">
        <f>SUM(テーブル12[[#This Row],[本税]:[督促手数料]])</f>
        <v>0</v>
      </c>
    </row>
    <row r="20" spans="9:12">
      <c r="I20" s="47"/>
      <c r="J20" s="47"/>
      <c r="K20" s="47"/>
      <c r="L20" s="47">
        <f>SUM(テーブル12[[#This Row],[本税]:[督促手数料]])</f>
        <v>0</v>
      </c>
    </row>
    <row r="21" spans="9:12">
      <c r="I21" s="47"/>
      <c r="J21" s="47"/>
      <c r="K21" s="47"/>
      <c r="L21" s="47">
        <f>SUM(テーブル12[[#This Row],[本税]:[督促手数料]])</f>
        <v>0</v>
      </c>
    </row>
    <row r="22" spans="9:12">
      <c r="I22" s="47"/>
      <c r="J22" s="47"/>
      <c r="K22" s="47"/>
      <c r="L22" s="47">
        <f>SUM(テーブル12[[#This Row],[本税]:[督促手数料]])</f>
        <v>0</v>
      </c>
    </row>
    <row r="23" spans="9:12">
      <c r="I23" s="47"/>
      <c r="J23" s="47"/>
      <c r="K23" s="47"/>
      <c r="L23" s="47">
        <f>SUM(テーブル12[[#This Row],[本税]:[督促手数料]])</f>
        <v>0</v>
      </c>
    </row>
    <row r="24" spans="9:12">
      <c r="I24" s="47"/>
      <c r="J24" s="47"/>
      <c r="K24" s="47"/>
      <c r="L24" s="47">
        <f>SUM(テーブル12[[#This Row],[本税]:[督促手数料]])</f>
        <v>0</v>
      </c>
    </row>
    <row r="25" spans="9:12">
      <c r="I25" s="47"/>
      <c r="J25" s="47"/>
      <c r="K25" s="47"/>
      <c r="L25" s="47">
        <f>SUM(テーブル12[[#This Row],[本税]:[督促手数料]])</f>
        <v>0</v>
      </c>
    </row>
    <row r="26" spans="9:12">
      <c r="I26" s="47"/>
      <c r="J26" s="47"/>
      <c r="K26" s="47"/>
      <c r="L26" s="47">
        <f>SUM(テーブル12[[#This Row],[本税]:[督促手数料]])</f>
        <v>0</v>
      </c>
    </row>
    <row r="27" spans="9:12">
      <c r="I27" s="47"/>
      <c r="J27" s="47"/>
      <c r="K27" s="47"/>
      <c r="L27" s="47">
        <f>SUM(テーブル12[[#This Row],[本税]:[督促手数料]])</f>
        <v>0</v>
      </c>
    </row>
    <row r="28" spans="9:12">
      <c r="I28" s="47"/>
      <c r="J28" s="47"/>
      <c r="K28" s="47"/>
      <c r="L28" s="47">
        <f>SUM(テーブル12[[#This Row],[本税]:[督促手数料]])</f>
        <v>0</v>
      </c>
    </row>
    <row r="29" spans="9:12">
      <c r="I29" s="47"/>
      <c r="J29" s="47"/>
      <c r="K29" s="47"/>
      <c r="L29" s="47">
        <f>SUM(テーブル12[[#This Row],[本税]:[督促手数料]])</f>
        <v>0</v>
      </c>
    </row>
    <row r="30" spans="9:12">
      <c r="I30" s="47"/>
      <c r="J30" s="47"/>
      <c r="K30" s="47"/>
      <c r="L30" s="47">
        <f>SUM(テーブル12[[#This Row],[本税]:[督促手数料]])</f>
        <v>0</v>
      </c>
    </row>
    <row r="31" spans="9:12">
      <c r="I31" s="47"/>
      <c r="J31" s="47"/>
      <c r="K31" s="47"/>
      <c r="L31" s="47">
        <f>SUM(テーブル12[[#This Row],[本税]:[督促手数料]])</f>
        <v>0</v>
      </c>
    </row>
    <row r="32" spans="9:12">
      <c r="I32" s="47"/>
      <c r="J32" s="47"/>
      <c r="K32" s="47"/>
      <c r="L32" s="47">
        <f>SUM(テーブル12[[#This Row],[本税]:[督促手数料]])</f>
        <v>0</v>
      </c>
    </row>
    <row r="33" spans="9:12">
      <c r="I33" s="47"/>
      <c r="J33" s="47"/>
      <c r="K33" s="47"/>
      <c r="L33" s="47">
        <f>SUM(テーブル12[[#This Row],[本税]:[督促手数料]])</f>
        <v>0</v>
      </c>
    </row>
    <row r="34" spans="9:12">
      <c r="I34" s="47"/>
      <c r="J34" s="47"/>
      <c r="K34" s="47"/>
      <c r="L34" s="47">
        <f>SUM(テーブル12[[#This Row],[本税]:[督促手数料]])</f>
        <v>0</v>
      </c>
    </row>
    <row r="35" spans="9:12">
      <c r="I35" s="47"/>
      <c r="J35" s="47"/>
      <c r="K35" s="47"/>
      <c r="L35" s="47">
        <f>SUM(テーブル12[[#This Row],[本税]:[督促手数料]])</f>
        <v>0</v>
      </c>
    </row>
    <row r="36" spans="9:12">
      <c r="I36" s="47"/>
      <c r="J36" s="47"/>
      <c r="K36" s="47"/>
      <c r="L36" s="47">
        <f>SUM(テーブル12[[#This Row],[本税]:[督促手数料]])</f>
        <v>0</v>
      </c>
    </row>
    <row r="37" spans="9:12">
      <c r="I37" s="47"/>
      <c r="J37" s="47"/>
      <c r="K37" s="47"/>
      <c r="L37" s="47">
        <f>SUM(テーブル12[[#This Row],[本税]:[督促手数料]])</f>
        <v>0</v>
      </c>
    </row>
    <row r="38" spans="9:12">
      <c r="I38" s="47"/>
      <c r="J38" s="47"/>
      <c r="K38" s="47"/>
      <c r="L38" s="47">
        <f>SUM(テーブル12[[#This Row],[本税]:[督促手数料]])</f>
        <v>0</v>
      </c>
    </row>
    <row r="39" spans="9:12">
      <c r="I39" s="47"/>
      <c r="J39" s="47"/>
      <c r="K39" s="47"/>
      <c r="L39" s="47">
        <f>SUM(テーブル12[[#This Row],[本税]:[督促手数料]])</f>
        <v>0</v>
      </c>
    </row>
    <row r="40" spans="9:12">
      <c r="I40" s="47"/>
      <c r="J40" s="47"/>
      <c r="K40" s="47"/>
      <c r="L40" s="47">
        <f>SUM(テーブル12[[#This Row],[本税]:[督促手数料]])</f>
        <v>0</v>
      </c>
    </row>
    <row r="41" spans="9:12">
      <c r="I41" s="47">
        <f>SUBTOTAL(109,テーブル12[本税])</f>
        <v>0</v>
      </c>
      <c r="J41" s="47">
        <f>SUBTOTAL(109,テーブル12[延滞金])</f>
        <v>0</v>
      </c>
      <c r="K41" s="47">
        <f>SUBTOTAL(109,テーブル12[督促手数料])</f>
        <v>0</v>
      </c>
      <c r="L41" s="47">
        <f>SUBTOTAL(109,テーブル12[納付金額])</f>
        <v>0</v>
      </c>
    </row>
  </sheetData>
  <phoneticPr fontId="3"/>
  <pageMargins left="0.7" right="0.7" top="0.75" bottom="0.75" header="0.3" footer="0.3"/>
  <pageSetup paperSize="9"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設定!$F$7:$F$12</xm:f>
          </x14:formula1>
          <xm:sqref>H2:H40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【印刷】出納日報</vt:lpstr>
      <vt:lpstr>日計日＆残高</vt:lpstr>
      <vt:lpstr>口座振替分</vt:lpstr>
      <vt:lpstr>一般会計</vt:lpstr>
      <vt:lpstr>国保会計</vt:lpstr>
      <vt:lpstr>介護保険会計</vt:lpstr>
      <vt:lpstr>高齢者会計</vt:lpstr>
      <vt:lpstr>歳入歳出外現金</vt:lpstr>
      <vt:lpstr>下水道会計</vt:lpstr>
      <vt:lpstr>設定</vt:lpstr>
      <vt:lpstr>入力マニュアル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芹澤　早苗</dc:creator>
  <cp:lastModifiedBy>ws5002</cp:lastModifiedBy>
  <cp:lastPrinted>2022-01-27T05:39:11Z</cp:lastPrinted>
  <dcterms:created xsi:type="dcterms:W3CDTF">2021-07-21T02:44:26Z</dcterms:created>
  <dcterms:modified xsi:type="dcterms:W3CDTF">2022-03-31T07:05:17Z</dcterms:modified>
</cp:coreProperties>
</file>